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521" windowWidth="17565" windowHeight="7905" tabRatio="857" activeTab="0"/>
  </bookViews>
  <sheets>
    <sheet name="Compression cost" sheetId="1" r:id="rId1"/>
    <sheet name="Air lost per orifices" sheetId="2" r:id="rId2"/>
    <sheet name=" With SDT170+flex@0,4m" sheetId="3" r:id="rId3"/>
    <sheet name="With SDT170+flex@2m" sheetId="4" r:id="rId4"/>
    <sheet name="With SDT170+Para@2m " sheetId="5" r:id="rId5"/>
    <sheet name="With SDT170+Para@5m" sheetId="6" r:id="rId6"/>
    <sheet name="Total leaks cost" sheetId="7" r:id="rId7"/>
    <sheet name="Hoja1" sheetId="8" state="hidden" r:id="rId8"/>
    <sheet name="Hoja3" sheetId="9" state="hidden" r:id="rId9"/>
  </sheets>
  <definedNames/>
  <calcPr fullCalcOnLoad="1"/>
</workbook>
</file>

<file path=xl/sharedStrings.xml><?xml version="1.0" encoding="utf-8"?>
<sst xmlns="http://schemas.openxmlformats.org/spreadsheetml/2006/main" count="161" uniqueCount="73">
  <si>
    <t>CFM</t>
  </si>
  <si>
    <t>leak Dmm</t>
  </si>
  <si>
    <t>mm</t>
  </si>
  <si>
    <t xml:space="preserve"> </t>
  </si>
  <si>
    <t>Ф  (mm)</t>
  </si>
  <si>
    <t>Energy cost for air compression</t>
  </si>
  <si>
    <t>Compressor Data</t>
  </si>
  <si>
    <t>Value</t>
  </si>
  <si>
    <t>Total cost energy per year</t>
  </si>
  <si>
    <t>Full load motor efficiency</t>
  </si>
  <si>
    <t>Operational hours per year</t>
  </si>
  <si>
    <t>Orifice diameter</t>
  </si>
  <si>
    <t>Pressure</t>
  </si>
  <si>
    <t>Hrs / year</t>
  </si>
  <si>
    <t>Air lost</t>
  </si>
  <si>
    <t>Conversion from inches to mm</t>
  </si>
  <si>
    <t>Air lost  based on diameter orifice and line pressure</t>
  </si>
  <si>
    <t>Charging time (minutes)</t>
  </si>
  <si>
    <t>Time between charges (minutes)</t>
  </si>
  <si>
    <t>Total cost leakage a year</t>
  </si>
  <si>
    <t xml:space="preserve">Diameter Ф </t>
  </si>
  <si>
    <t>Inches</t>
  </si>
  <si>
    <t>Leak #</t>
  </si>
  <si>
    <t>dBµV</t>
  </si>
  <si>
    <t>SCFM</t>
  </si>
  <si>
    <t>Input Data in Green Cells</t>
  </si>
  <si>
    <t>Resulta are approximate</t>
  </si>
  <si>
    <t>SDT can not be held responsible for the use of this calculator</t>
  </si>
  <si>
    <t xml:space="preserve">Input Data </t>
  </si>
  <si>
    <t xml:space="preserve">Input Cells </t>
  </si>
  <si>
    <t>Internal or flexible</t>
  </si>
  <si>
    <t>Energy Cost € /kwatt-hr</t>
  </si>
  <si>
    <t>Motor KW</t>
  </si>
  <si>
    <r>
      <t>Compressor capacity M</t>
    </r>
    <r>
      <rPr>
        <b/>
        <vertAlign val="superscript"/>
        <sz val="12"/>
        <rFont val="Arial"/>
        <family val="2"/>
      </rPr>
      <t xml:space="preserve">3 </t>
    </r>
    <r>
      <rPr>
        <b/>
        <sz val="12"/>
        <rFont val="Arial"/>
        <family val="2"/>
      </rPr>
      <t>/ min</t>
    </r>
  </si>
  <si>
    <t>Total cubic meter per year</t>
  </si>
  <si>
    <t>Energy cost per 1000 cubic meter</t>
  </si>
  <si>
    <t>(bar)</t>
  </si>
  <si>
    <t xml:space="preserve">Pressure </t>
  </si>
  <si>
    <t>PSI</t>
  </si>
  <si>
    <t>bar</t>
  </si>
  <si>
    <t>m3/min</t>
  </si>
  <si>
    <r>
      <t>(M</t>
    </r>
    <r>
      <rPr>
        <b/>
        <vertAlign val="superscript"/>
        <sz val="11"/>
        <color indexed="9"/>
        <rFont val="Arial"/>
        <family val="2"/>
      </rPr>
      <t>3</t>
    </r>
    <r>
      <rPr>
        <b/>
        <sz val="11"/>
        <color indexed="9"/>
        <rFont val="Arial"/>
        <family val="2"/>
      </rPr>
      <t>/min)</t>
    </r>
  </si>
  <si>
    <t xml:space="preserve">Cost € / year </t>
  </si>
  <si>
    <t>1 to 10 bar</t>
  </si>
  <si>
    <t>0,4 m</t>
  </si>
  <si>
    <t>Litre/hour</t>
  </si>
  <si>
    <t>hr / year :</t>
  </si>
  <si>
    <t>Total leak rate</t>
  </si>
  <si>
    <t xml:space="preserve">Type of sensor :  </t>
  </si>
  <si>
    <t xml:space="preserve">Pressure in line :  </t>
  </si>
  <si>
    <t xml:space="preserve">Distance from leak :  </t>
  </si>
  <si>
    <t xml:space="preserve">Cost a year </t>
  </si>
  <si>
    <t>Leaks Cost Calculator using SDT 170 system</t>
  </si>
  <si>
    <t>2 m</t>
  </si>
  <si>
    <t>1 to 6 bar</t>
  </si>
  <si>
    <t>Limit : 10 to 70 dB</t>
  </si>
  <si>
    <t>Parabolic Dish</t>
  </si>
  <si>
    <t>Limit : 65 to 88 dB</t>
  </si>
  <si>
    <t>L/h</t>
  </si>
  <si>
    <t>5 m</t>
  </si>
  <si>
    <t>Limit : 56 to 77 dB</t>
  </si>
  <si>
    <t>Total Cost of leaks found with  SDT170 system</t>
  </si>
  <si>
    <t>Internal or flexible  0,4m</t>
  </si>
  <si>
    <t xml:space="preserve">Internal or flexible  2m </t>
  </si>
  <si>
    <t>Parabolic Dish 2m</t>
  </si>
  <si>
    <t>Parabolic Dish 5m</t>
  </si>
  <si>
    <t>TOTAL COST</t>
  </si>
  <si>
    <t xml:space="preserve">Number of equivalent leaks with Ф  </t>
  </si>
  <si>
    <t xml:space="preserve">Total Cost of leaks based on compressor operation  </t>
  </si>
  <si>
    <t>System leakage rate in M³/ min</t>
  </si>
  <si>
    <t>Compressor capacity M³ / min</t>
  </si>
  <si>
    <t>M³/hour</t>
  </si>
  <si>
    <t>Range limit : 10 to 76 dB</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</si>
</sst>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0000000"/>
    <numFmt numFmtId="181" formatCode="&quot;$&quot;#,##0.00"/>
    <numFmt numFmtId="182" formatCode="0.0000000"/>
    <numFmt numFmtId="183" formatCode="0.000000"/>
    <numFmt numFmtId="184" formatCode="0.00000"/>
    <numFmt numFmtId="185" formatCode="0.0000"/>
    <numFmt numFmtId="186" formatCode="0.000"/>
    <numFmt numFmtId="187" formatCode="0.0"/>
    <numFmt numFmtId="188" formatCode="#,##0.0"/>
    <numFmt numFmtId="189" formatCode="#,##0.000"/>
    <numFmt numFmtId="190" formatCode="#,##0.0000"/>
    <numFmt numFmtId="191" formatCode="&quot;$&quot;#,##0.000"/>
    <numFmt numFmtId="192" formatCode="&quot;$&quot;#,##0"/>
    <numFmt numFmtId="193" formatCode="&quot;$&quot;#,##0.0000"/>
    <numFmt numFmtId="194" formatCode="#\ ?/2"/>
    <numFmt numFmtId="195" formatCode="#\ ???/???"/>
    <numFmt numFmtId="196" formatCode="&quot;$&quot;#,##0.0"/>
    <numFmt numFmtId="197" formatCode="&quot;$&quot;#,##0.00000"/>
    <numFmt numFmtId="198" formatCode="#,##0.00000"/>
    <numFmt numFmtId="199" formatCode="#,##0.00\ &quot;€&quot;"/>
    <numFmt numFmtId="200" formatCode="#,##0.0000\ &quot;€&quot;"/>
    <numFmt numFmtId="201" formatCode="#,##0\ &quot;€&quot;"/>
    <numFmt numFmtId="202" formatCode="&quot;Yes&quot;;&quot;Yes&quot;;&quot;No&quot;"/>
    <numFmt numFmtId="203" formatCode="&quot;True&quot;;&quot;True&quot;;&quot;False&quot;"/>
    <numFmt numFmtId="204" formatCode="&quot;On&quot;;&quot;On&quot;;&quot;Off&quot;"/>
    <numFmt numFmtId="205" formatCode="[$€-2]\ #,##0.00_);[Red]\([$€-2]\ #,##0.00\)"/>
  </numFmts>
  <fonts count="36">
    <font>
      <sz val="10"/>
      <name val="Arial"/>
      <family val="0"/>
    </font>
    <font>
      <sz val="8"/>
      <name val="Arial"/>
      <family val="0"/>
    </font>
    <font>
      <b/>
      <sz val="12"/>
      <color indexed="12"/>
      <name val="Arial"/>
      <family val="2"/>
    </font>
    <font>
      <sz val="17"/>
      <name val="Arial"/>
      <family val="2"/>
    </font>
    <font>
      <sz val="12"/>
      <name val="Arial"/>
      <family val="0"/>
    </font>
    <font>
      <vertAlign val="superscript"/>
      <sz val="17"/>
      <name val="Arial"/>
      <family val="2"/>
    </font>
    <font>
      <b/>
      <sz val="10"/>
      <color indexed="12"/>
      <name val="Arial"/>
      <family val="2"/>
    </font>
    <font>
      <b/>
      <sz val="12"/>
      <name val="Arial"/>
      <family val="2"/>
    </font>
    <font>
      <b/>
      <sz val="10"/>
      <name val="Arial"/>
      <family val="2"/>
    </font>
    <font>
      <b/>
      <sz val="14"/>
      <name val="Arial"/>
      <family val="2"/>
    </font>
    <font>
      <sz val="14"/>
      <name val="Arial"/>
      <family val="2"/>
    </font>
    <font>
      <b/>
      <sz val="10"/>
      <color indexed="10"/>
      <name val="Arial"/>
      <family val="2"/>
    </font>
    <font>
      <b/>
      <sz val="11"/>
      <name val="Arial"/>
      <family val="2"/>
    </font>
    <font>
      <u val="single"/>
      <sz val="10"/>
      <color indexed="12"/>
      <name val="Arial"/>
      <family val="0"/>
    </font>
    <font>
      <u val="single"/>
      <sz val="10"/>
      <color indexed="36"/>
      <name val="Arial"/>
      <family val="0"/>
    </font>
    <font>
      <b/>
      <sz val="11"/>
      <color indexed="13"/>
      <name val="Arial"/>
      <family val="2"/>
    </font>
    <font>
      <b/>
      <sz val="10"/>
      <color indexed="9"/>
      <name val="Arial"/>
      <family val="2"/>
    </font>
    <font>
      <sz val="10"/>
      <color indexed="9"/>
      <name val="Arial"/>
      <family val="2"/>
    </font>
    <font>
      <b/>
      <sz val="14"/>
      <color indexed="9"/>
      <name val="Arial"/>
      <family val="2"/>
    </font>
    <font>
      <sz val="14"/>
      <color indexed="9"/>
      <name val="Arial"/>
      <family val="0"/>
    </font>
    <font>
      <b/>
      <sz val="11"/>
      <color indexed="12"/>
      <name val="Arial"/>
      <family val="2"/>
    </font>
    <font>
      <b/>
      <sz val="12"/>
      <color indexed="8"/>
      <name val="Arial"/>
      <family val="0"/>
    </font>
    <font>
      <b/>
      <sz val="12"/>
      <color indexed="9"/>
      <name val="Arial"/>
      <family val="2"/>
    </font>
    <font>
      <b/>
      <sz val="12"/>
      <color indexed="18"/>
      <name val="Arial"/>
      <family val="2"/>
    </font>
    <font>
      <sz val="12"/>
      <color indexed="9"/>
      <name val="Arial"/>
      <family val="2"/>
    </font>
    <font>
      <sz val="10"/>
      <color indexed="10"/>
      <name val="Arial"/>
      <family val="2"/>
    </font>
    <font>
      <b/>
      <sz val="14"/>
      <color indexed="18"/>
      <name val="Arial"/>
      <family val="2"/>
    </font>
    <font>
      <b/>
      <sz val="11"/>
      <color indexed="9"/>
      <name val="Arial"/>
      <family val="2"/>
    </font>
    <font>
      <b/>
      <vertAlign val="superscript"/>
      <sz val="12"/>
      <name val="Arial"/>
      <family val="2"/>
    </font>
    <font>
      <b/>
      <vertAlign val="superscript"/>
      <sz val="11"/>
      <color indexed="9"/>
      <name val="Arial"/>
      <family val="2"/>
    </font>
    <font>
      <vertAlign val="superscript"/>
      <sz val="1"/>
      <name val="Arial"/>
      <family val="0"/>
    </font>
    <font>
      <sz val="1"/>
      <name val="Arial"/>
      <family val="0"/>
    </font>
    <font>
      <b/>
      <sz val="1"/>
      <name val="Arial"/>
      <family val="0"/>
    </font>
    <font>
      <b/>
      <sz val="12"/>
      <color indexed="10"/>
      <name val="Arial"/>
      <family val="0"/>
    </font>
    <font>
      <b/>
      <i/>
      <sz val="14"/>
      <color indexed="9"/>
      <name val="Arial"/>
      <family val="2"/>
    </font>
    <font>
      <b/>
      <sz val="9"/>
      <name val="Verdana"/>
      <family val="2"/>
    </font>
  </fonts>
  <fills count="15">
    <fill>
      <patternFill/>
    </fill>
    <fill>
      <patternFill patternType="gray125"/>
    </fill>
    <fill>
      <patternFill patternType="solid">
        <fgColor indexed="11"/>
        <bgColor indexed="64"/>
      </patternFill>
    </fill>
    <fill>
      <patternFill patternType="solid">
        <fgColor indexed="10"/>
        <bgColor indexed="64"/>
      </patternFill>
    </fill>
    <fill>
      <patternFill patternType="solid">
        <fgColor indexed="55"/>
        <bgColor indexed="64"/>
      </patternFill>
    </fill>
    <fill>
      <patternFill patternType="solid">
        <fgColor indexed="12"/>
        <bgColor indexed="64"/>
      </patternFill>
    </fill>
    <fill>
      <patternFill patternType="solid">
        <fgColor indexed="54"/>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53"/>
        <bgColor indexed="64"/>
      </patternFill>
    </fill>
    <fill>
      <patternFill patternType="solid">
        <fgColor indexed="27"/>
        <bgColor indexed="64"/>
      </patternFill>
    </fill>
    <fill>
      <patternFill patternType="solid">
        <fgColor indexed="51"/>
        <bgColor indexed="64"/>
      </patternFill>
    </fill>
    <fill>
      <patternFill patternType="solid">
        <fgColor indexed="15"/>
        <bgColor indexed="64"/>
      </patternFill>
    </fill>
  </fills>
  <borders count="22">
    <border>
      <left/>
      <right/>
      <top/>
      <bottom/>
      <diagonal/>
    </border>
    <border>
      <left style="medium"/>
      <right style="medium"/>
      <top style="medium"/>
      <bottom style="medium"/>
    </border>
    <border>
      <left style="thin"/>
      <right style="thin"/>
      <top style="thin"/>
      <bottom style="thin"/>
    </border>
    <border>
      <left style="medium"/>
      <right style="medium"/>
      <top style="medium"/>
      <bottom>
        <color indexed="63"/>
      </bottom>
    </border>
    <border>
      <left style="medium"/>
      <right style="medium"/>
      <top>
        <color indexed="63"/>
      </top>
      <bottom style="medium"/>
    </border>
    <border>
      <left style="thin"/>
      <right>
        <color indexed="63"/>
      </right>
      <top style="thin"/>
      <bottom style="thin"/>
    </border>
    <border>
      <left style="thin"/>
      <right style="medium"/>
      <top style="thin"/>
      <bottom style="medium"/>
    </border>
    <border>
      <left style="medium"/>
      <right style="thin"/>
      <top style="thin"/>
      <bottom style="mediu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201">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7" fillId="0" borderId="0" xfId="0" applyFont="1" applyAlignment="1">
      <alignment horizontal="left" vertical="center"/>
    </xf>
    <xf numFmtId="0" fontId="0" fillId="0" borderId="0" xfId="0" applyAlignment="1">
      <alignment/>
    </xf>
    <xf numFmtId="0" fontId="0" fillId="0" borderId="0" xfId="0" applyAlignment="1">
      <alignment horizontal="right"/>
    </xf>
    <xf numFmtId="0" fontId="11" fillId="0" borderId="0" xfId="0" applyFont="1" applyAlignment="1">
      <alignment horizontal="left" vertical="center"/>
    </xf>
    <xf numFmtId="0" fontId="0" fillId="0" borderId="0" xfId="0" applyAlignment="1" applyProtection="1">
      <alignment/>
      <protection/>
    </xf>
    <xf numFmtId="0" fontId="0" fillId="0" borderId="0" xfId="0" applyAlignment="1">
      <alignment horizontal="center" vertical="center"/>
    </xf>
    <xf numFmtId="0" fontId="7" fillId="0" borderId="0" xfId="0" applyFont="1" applyAlignment="1" applyProtection="1">
      <alignment horizontal="center"/>
      <protection/>
    </xf>
    <xf numFmtId="0" fontId="8" fillId="0" borderId="0" xfId="0" applyFont="1" applyAlignment="1" applyProtection="1">
      <alignment horizontal="center"/>
      <protection/>
    </xf>
    <xf numFmtId="0" fontId="0" fillId="0" borderId="0" xfId="0" applyFill="1" applyAlignment="1">
      <alignment/>
    </xf>
    <xf numFmtId="181" fontId="7" fillId="0" borderId="0" xfId="0" applyNumberFormat="1" applyFont="1" applyFill="1" applyBorder="1" applyAlignment="1">
      <alignment horizontal="center"/>
    </xf>
    <xf numFmtId="0" fontId="7" fillId="0" borderId="0" xfId="0" applyFont="1" applyAlignment="1" applyProtection="1">
      <alignment horizontal="left" vertical="center"/>
      <protection/>
    </xf>
    <xf numFmtId="0" fontId="0" fillId="0" borderId="0" xfId="0" applyFill="1" applyBorder="1" applyAlignment="1">
      <alignment/>
    </xf>
    <xf numFmtId="0" fontId="0" fillId="0" borderId="0" xfId="0" applyFill="1" applyBorder="1" applyAlignment="1" applyProtection="1">
      <alignment/>
      <protection/>
    </xf>
    <xf numFmtId="0" fontId="8" fillId="0" borderId="0" xfId="0" applyFont="1" applyFill="1" applyBorder="1" applyAlignment="1" applyProtection="1">
      <alignment horizontal="center"/>
      <protection/>
    </xf>
    <xf numFmtId="0" fontId="0" fillId="0" borderId="0" xfId="0" applyFill="1" applyBorder="1" applyAlignment="1">
      <alignment horizontal="center" vertical="center"/>
    </xf>
    <xf numFmtId="4" fontId="8" fillId="0" borderId="0" xfId="0" applyNumberFormat="1"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12" fillId="0" borderId="0" xfId="0" applyFont="1" applyAlignment="1" applyProtection="1">
      <alignment/>
      <protection/>
    </xf>
    <xf numFmtId="0" fontId="0" fillId="0" borderId="0" xfId="0" applyAlignment="1" applyProtection="1">
      <alignment/>
      <protection hidden="1"/>
    </xf>
    <xf numFmtId="0" fontId="17" fillId="0" borderId="0" xfId="0" applyFont="1" applyAlignment="1" applyProtection="1">
      <alignment/>
      <protection hidden="1"/>
    </xf>
    <xf numFmtId="186" fontId="9" fillId="0" borderId="0" xfId="0" applyNumberFormat="1" applyFont="1" applyAlignment="1" applyProtection="1">
      <alignment vertical="center"/>
      <protection hidden="1"/>
    </xf>
    <xf numFmtId="0" fontId="8" fillId="0" borderId="0" xfId="0" applyFont="1" applyFill="1" applyBorder="1" applyAlignment="1" applyProtection="1">
      <alignment horizontal="center"/>
      <protection hidden="1"/>
    </xf>
    <xf numFmtId="2" fontId="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protection hidden="1"/>
    </xf>
    <xf numFmtId="0" fontId="16" fillId="0" borderId="0" xfId="0" applyFont="1" applyFill="1" applyBorder="1" applyAlignment="1" applyProtection="1">
      <alignment horizontal="center"/>
      <protection hidden="1"/>
    </xf>
    <xf numFmtId="190" fontId="16" fillId="0" borderId="0" xfId="0" applyNumberFormat="1" applyFont="1" applyFill="1" applyBorder="1" applyAlignment="1" applyProtection="1">
      <alignment horizontal="center"/>
      <protection hidden="1"/>
    </xf>
    <xf numFmtId="0" fontId="15" fillId="0" borderId="0" xfId="0" applyFont="1" applyFill="1" applyBorder="1" applyAlignment="1" applyProtection="1">
      <alignment vertical="center"/>
      <protection hidden="1"/>
    </xf>
    <xf numFmtId="191" fontId="18" fillId="0" borderId="0" xfId="0" applyNumberFormat="1" applyFont="1" applyFill="1" applyBorder="1" applyAlignment="1" applyProtection="1">
      <alignment horizontal="center" vertical="center"/>
      <protection hidden="1"/>
    </xf>
    <xf numFmtId="195" fontId="7" fillId="2" borderId="1" xfId="0" applyNumberFormat="1" applyFont="1" applyFill="1" applyBorder="1" applyAlignment="1" applyProtection="1">
      <alignment horizontal="center" vertical="center"/>
      <protection hidden="1" locked="0"/>
    </xf>
    <xf numFmtId="0" fontId="7" fillId="0" borderId="0" xfId="0" applyFont="1" applyFill="1" applyBorder="1" applyAlignment="1">
      <alignment/>
    </xf>
    <xf numFmtId="0" fontId="7" fillId="0" borderId="0" xfId="0" applyFont="1" applyAlignment="1">
      <alignment horizontal="center" vertical="center"/>
    </xf>
    <xf numFmtId="3" fontId="22" fillId="3" borderId="1" xfId="0" applyNumberFormat="1" applyFont="1" applyFill="1" applyBorder="1" applyAlignment="1" applyProtection="1">
      <alignment horizontal="center" vertical="center"/>
      <protection hidden="1"/>
    </xf>
    <xf numFmtId="0" fontId="22" fillId="0" borderId="0" xfId="0" applyFont="1" applyAlignment="1" applyProtection="1">
      <alignment horizontal="center" vertical="center"/>
      <protection hidden="1"/>
    </xf>
    <xf numFmtId="0" fontId="24" fillId="0" borderId="0" xfId="0" applyFont="1" applyAlignment="1" applyProtection="1">
      <alignment horizontal="center" vertical="center"/>
      <protection hidden="1"/>
    </xf>
    <xf numFmtId="0" fontId="4" fillId="0" borderId="0" xfId="0" applyFont="1" applyAlignment="1">
      <alignment horizontal="center" vertical="center"/>
    </xf>
    <xf numFmtId="0" fontId="0" fillId="0" borderId="0" xfId="0" applyFill="1" applyBorder="1" applyAlignment="1">
      <alignment horizontal="left"/>
    </xf>
    <xf numFmtId="192" fontId="19" fillId="0" borderId="0" xfId="0" applyNumberFormat="1" applyFont="1" applyFill="1" applyBorder="1" applyAlignment="1">
      <alignment horizontal="center" vertical="center"/>
    </xf>
    <xf numFmtId="3" fontId="7" fillId="0" borderId="0" xfId="0" applyNumberFormat="1" applyFont="1" applyAlignment="1" applyProtection="1">
      <alignment horizontal="center" vertical="center"/>
      <protection/>
    </xf>
    <xf numFmtId="0" fontId="7" fillId="0" borderId="0" xfId="0" applyFont="1" applyFill="1" applyBorder="1" applyAlignment="1">
      <alignment horizontal="center" vertical="center"/>
    </xf>
    <xf numFmtId="0" fontId="18" fillId="0" borderId="0" xfId="0" applyFont="1" applyFill="1" applyBorder="1" applyAlignment="1">
      <alignment horizontal="left" vertical="center"/>
    </xf>
    <xf numFmtId="0" fontId="9" fillId="0" borderId="0" xfId="0" applyFont="1" applyAlignment="1">
      <alignment horizontal="center"/>
    </xf>
    <xf numFmtId="0" fontId="4" fillId="0" borderId="0" xfId="0" applyFont="1" applyAlignment="1">
      <alignment/>
    </xf>
    <xf numFmtId="0" fontId="4" fillId="0" borderId="0" xfId="0" applyFont="1" applyFill="1" applyBorder="1" applyAlignment="1">
      <alignment/>
    </xf>
    <xf numFmtId="2" fontId="0" fillId="0" borderId="0" xfId="0" applyNumberFormat="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applyAlignment="1" applyProtection="1">
      <alignment horizontal="left" vertical="center"/>
      <protection/>
    </xf>
    <xf numFmtId="2" fontId="22" fillId="4" borderId="1" xfId="0" applyNumberFormat="1" applyFont="1" applyFill="1" applyBorder="1" applyAlignment="1" applyProtection="1">
      <alignment horizontal="center" vertical="center"/>
      <protection hidden="1"/>
    </xf>
    <xf numFmtId="3" fontId="22" fillId="4" borderId="1" xfId="0" applyNumberFormat="1" applyFont="1" applyFill="1" applyBorder="1" applyAlignment="1" applyProtection="1">
      <alignment horizontal="center" vertical="center"/>
      <protection hidden="1"/>
    </xf>
    <xf numFmtId="2" fontId="22" fillId="5" borderId="1" xfId="0" applyNumberFormat="1" applyFont="1" applyFill="1" applyBorder="1" applyAlignment="1">
      <alignment horizontal="center" vertical="center"/>
    </xf>
    <xf numFmtId="0" fontId="8" fillId="0" borderId="0" xfId="0" applyFont="1" applyAlignment="1">
      <alignment horizontal="center" vertical="center"/>
    </xf>
    <xf numFmtId="0" fontId="7" fillId="0" borderId="0" xfId="0" applyFont="1" applyFill="1" applyBorder="1" applyAlignment="1" applyProtection="1">
      <alignment horizontal="center" vertical="center"/>
      <protection/>
    </xf>
    <xf numFmtId="0" fontId="22" fillId="3" borderId="1"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0" fillId="0" borderId="0" xfId="0" applyFill="1" applyAlignment="1" applyProtection="1">
      <alignment/>
      <protection hidden="1"/>
    </xf>
    <xf numFmtId="0" fontId="7" fillId="0" borderId="0" xfId="0" applyFont="1" applyFill="1" applyBorder="1" applyAlignment="1" applyProtection="1">
      <alignment horizontal="center" vertical="center"/>
      <protection hidden="1"/>
    </xf>
    <xf numFmtId="0" fontId="16" fillId="6" borderId="1" xfId="0" applyFont="1" applyFill="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16" fillId="3" borderId="1" xfId="0" applyFont="1" applyFill="1" applyBorder="1" applyAlignment="1" applyProtection="1">
      <alignment horizontal="center" vertical="center"/>
      <protection hidden="1"/>
    </xf>
    <xf numFmtId="0" fontId="8" fillId="7" borderId="2" xfId="0" applyFont="1" applyFill="1" applyBorder="1" applyAlignment="1" applyProtection="1">
      <alignment horizontal="center" vertical="center"/>
      <protection hidden="1"/>
    </xf>
    <xf numFmtId="0" fontId="8" fillId="2" borderId="2" xfId="0" applyFont="1" applyFill="1" applyBorder="1" applyAlignment="1" applyProtection="1">
      <alignment horizontal="center" vertical="center"/>
      <protection hidden="1" locked="0"/>
    </xf>
    <xf numFmtId="0" fontId="0" fillId="0" borderId="0" xfId="0" applyFill="1" applyBorder="1" applyAlignment="1" applyProtection="1">
      <alignment/>
      <protection hidden="1"/>
    </xf>
    <xf numFmtId="0" fontId="9" fillId="0" borderId="0" xfId="0" applyFont="1" applyFill="1" applyBorder="1" applyAlignment="1" applyProtection="1">
      <alignment horizontal="center"/>
      <protection hidden="1"/>
    </xf>
    <xf numFmtId="0" fontId="22" fillId="5" borderId="3" xfId="0" applyFont="1"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22" fillId="5" borderId="4" xfId="0" applyFont="1" applyFill="1" applyBorder="1" applyAlignment="1" applyProtection="1">
      <alignment horizontal="center"/>
      <protection hidden="1"/>
    </xf>
    <xf numFmtId="0" fontId="20" fillId="0" borderId="0" xfId="0" applyFont="1" applyFill="1" applyBorder="1" applyAlignment="1" applyProtection="1">
      <alignment/>
      <protection hidden="1"/>
    </xf>
    <xf numFmtId="0" fontId="27" fillId="5" borderId="4" xfId="0" applyFont="1" applyFill="1" applyBorder="1" applyAlignment="1" applyProtection="1">
      <alignment horizontal="center"/>
      <protection hidden="1"/>
    </xf>
    <xf numFmtId="0" fontId="0" fillId="0" borderId="0" xfId="0" applyBorder="1" applyAlignment="1" applyProtection="1">
      <alignment/>
      <protection hidden="1"/>
    </xf>
    <xf numFmtId="0" fontId="21" fillId="0" borderId="0" xfId="0" applyFont="1" applyFill="1" applyBorder="1" applyAlignment="1" applyProtection="1">
      <alignment horizontal="center" vertical="center"/>
      <protection hidden="1"/>
    </xf>
    <xf numFmtId="187" fontId="4" fillId="0" borderId="0" xfId="0" applyNumberFormat="1"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7" fillId="0" borderId="0" xfId="0" applyFont="1" applyAlignment="1" applyProtection="1">
      <alignment/>
      <protection hidden="1"/>
    </xf>
    <xf numFmtId="187" fontId="7" fillId="0" borderId="0" xfId="0" applyNumberFormat="1" applyFont="1" applyFill="1" applyBorder="1" applyAlignment="1" applyProtection="1">
      <alignment horizontal="center" vertical="center"/>
      <protection hidden="1"/>
    </xf>
    <xf numFmtId="4" fontId="8" fillId="0" borderId="0"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protection hidden="1"/>
    </xf>
    <xf numFmtId="0" fontId="9" fillId="8" borderId="1" xfId="0" applyFont="1" applyFill="1" applyBorder="1" applyAlignment="1" applyProtection="1">
      <alignment horizontal="center" vertical="center"/>
      <protection hidden="1"/>
    </xf>
    <xf numFmtId="0" fontId="8" fillId="0" borderId="0" xfId="0" applyFont="1" applyAlignment="1" applyProtection="1">
      <alignment horizontal="left"/>
      <protection hidden="1"/>
    </xf>
    <xf numFmtId="0" fontId="7" fillId="0" borderId="0" xfId="0" applyFont="1" applyAlignment="1" applyProtection="1">
      <alignment horizontal="center" vertical="center"/>
      <protection hidden="1"/>
    </xf>
    <xf numFmtId="0" fontId="7" fillId="9" borderId="1" xfId="0" applyFont="1" applyFill="1" applyBorder="1" applyAlignment="1" applyProtection="1">
      <alignment horizontal="center" vertical="center"/>
      <protection hidden="1"/>
    </xf>
    <xf numFmtId="0" fontId="8" fillId="0" borderId="0" xfId="0" applyFont="1" applyFill="1" applyAlignment="1" applyProtection="1">
      <alignment horizontal="left"/>
      <protection hidden="1"/>
    </xf>
    <xf numFmtId="0" fontId="7" fillId="2" borderId="1" xfId="0" applyFont="1" applyFill="1" applyBorder="1" applyAlignment="1" applyProtection="1">
      <alignment horizontal="center" vertical="center"/>
      <protection hidden="1" locked="0"/>
    </xf>
    <xf numFmtId="0" fontId="8" fillId="0" borderId="0" xfId="0" applyFont="1" applyAlignment="1" applyProtection="1">
      <alignment horizontal="center"/>
      <protection hidden="1"/>
    </xf>
    <xf numFmtId="0" fontId="7" fillId="0" borderId="0" xfId="0" applyFont="1" applyFill="1" applyBorder="1" applyAlignment="1" applyProtection="1">
      <alignment horizontal="left" vertical="center"/>
      <protection hidden="1"/>
    </xf>
    <xf numFmtId="3" fontId="7" fillId="2" borderId="1" xfId="0" applyNumberFormat="1" applyFont="1" applyFill="1" applyBorder="1" applyAlignment="1" applyProtection="1">
      <alignment horizontal="center" vertical="center"/>
      <protection hidden="1" locked="0"/>
    </xf>
    <xf numFmtId="9" fontId="7" fillId="2" borderId="1" xfId="0" applyNumberFormat="1" applyFont="1" applyFill="1" applyBorder="1" applyAlignment="1" applyProtection="1">
      <alignment horizontal="center" vertical="center"/>
      <protection hidden="1" locked="0"/>
    </xf>
    <xf numFmtId="0" fontId="4" fillId="0" borderId="0" xfId="0" applyFont="1" applyFill="1" applyBorder="1" applyAlignment="1" applyProtection="1">
      <alignment horizontal="left" vertical="center"/>
      <protection hidden="1"/>
    </xf>
    <xf numFmtId="0" fontId="0" fillId="0" borderId="0" xfId="0" applyFill="1" applyAlignment="1" applyProtection="1">
      <alignment horizontal="left"/>
      <protection hidden="1"/>
    </xf>
    <xf numFmtId="200" fontId="7" fillId="2" borderId="1" xfId="0" applyNumberFormat="1" applyFont="1" applyFill="1" applyBorder="1" applyAlignment="1" applyProtection="1">
      <alignment horizontal="center" vertical="center"/>
      <protection hidden="1" locked="0"/>
    </xf>
    <xf numFmtId="201" fontId="22" fillId="3" borderId="1" xfId="0" applyNumberFormat="1" applyFont="1" applyFill="1" applyBorder="1" applyAlignment="1" applyProtection="1">
      <alignment horizontal="center" vertical="center"/>
      <protection hidden="1"/>
    </xf>
    <xf numFmtId="200" fontId="22" fillId="3" borderId="1" xfId="0" applyNumberFormat="1" applyFont="1" applyFill="1" applyBorder="1" applyAlignment="1" applyProtection="1">
      <alignment horizontal="center" vertical="center"/>
      <protection hidden="1"/>
    </xf>
    <xf numFmtId="0" fontId="0" fillId="0" borderId="0" xfId="0" applyFont="1" applyAlignment="1" applyProtection="1">
      <alignment/>
      <protection/>
    </xf>
    <xf numFmtId="0" fontId="0" fillId="0" borderId="0" xfId="0" applyFont="1" applyAlignment="1" applyProtection="1">
      <alignment/>
      <protection hidden="1"/>
    </xf>
    <xf numFmtId="0" fontId="12"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hidden="1"/>
    </xf>
    <xf numFmtId="0" fontId="0" fillId="0" borderId="0" xfId="0" applyFont="1" applyFill="1" applyBorder="1" applyAlignment="1" applyProtection="1">
      <alignment/>
      <protection/>
    </xf>
    <xf numFmtId="2" fontId="7" fillId="2" borderId="1" xfId="0" applyNumberFormat="1" applyFont="1" applyFill="1" applyBorder="1" applyAlignment="1" applyProtection="1">
      <alignment horizontal="center" vertical="center"/>
      <protection hidden="1" locked="0"/>
    </xf>
    <xf numFmtId="186" fontId="22" fillId="3" borderId="1" xfId="0" applyNumberFormat="1" applyFont="1" applyFill="1" applyBorder="1" applyAlignment="1" applyProtection="1">
      <alignment horizontal="center" vertical="center"/>
      <protection hidden="1"/>
    </xf>
    <xf numFmtId="5" fontId="22" fillId="3" borderId="1" xfId="0" applyNumberFormat="1" applyFont="1" applyFill="1" applyBorder="1" applyAlignment="1" applyProtection="1">
      <alignment horizontal="center" vertical="center"/>
      <protection hidden="1"/>
    </xf>
    <xf numFmtId="1" fontId="11" fillId="10" borderId="2" xfId="0" applyNumberFormat="1" applyFont="1" applyFill="1" applyBorder="1" applyAlignment="1" applyProtection="1">
      <alignment horizontal="center" vertical="center"/>
      <protection hidden="1"/>
    </xf>
    <xf numFmtId="1" fontId="8" fillId="0" borderId="0" xfId="0" applyNumberFormat="1" applyFont="1" applyAlignment="1" applyProtection="1">
      <alignment horizontal="center" vertical="center"/>
      <protection hidden="1"/>
    </xf>
    <xf numFmtId="1" fontId="8" fillId="0" borderId="0" xfId="0" applyNumberFormat="1" applyFont="1" applyAlignment="1">
      <alignment horizontal="center" vertical="center"/>
    </xf>
    <xf numFmtId="0" fontId="0" fillId="0" borderId="0" xfId="0" applyBorder="1" applyAlignment="1" applyProtection="1">
      <alignment horizontal="left"/>
      <protection hidden="1"/>
    </xf>
    <xf numFmtId="3" fontId="22" fillId="5" borderId="5" xfId="0" applyNumberFormat="1" applyFont="1" applyFill="1" applyBorder="1" applyAlignment="1" applyProtection="1">
      <alignment horizontal="center" vertical="center"/>
      <protection hidden="1"/>
    </xf>
    <xf numFmtId="187" fontId="33" fillId="10" borderId="5" xfId="0" applyNumberFormat="1" applyFont="1" applyFill="1" applyBorder="1" applyAlignment="1" applyProtection="1">
      <alignment horizontal="center" vertical="center"/>
      <protection hidden="1"/>
    </xf>
    <xf numFmtId="0" fontId="7" fillId="0" borderId="0" xfId="0" applyFont="1" applyAlignment="1">
      <alignment horizontal="left" vertical="center"/>
    </xf>
    <xf numFmtId="0" fontId="8" fillId="0" borderId="0" xfId="0" applyFont="1" applyAlignment="1">
      <alignment/>
    </xf>
    <xf numFmtId="0" fontId="7" fillId="2" borderId="2" xfId="0" applyFont="1" applyFill="1" applyBorder="1" applyAlignment="1" applyProtection="1">
      <alignment horizontal="center"/>
      <protection hidden="1"/>
    </xf>
    <xf numFmtId="0" fontId="35" fillId="8" borderId="6" xfId="0" applyFont="1" applyFill="1" applyBorder="1" applyAlignment="1">
      <alignment horizontal="center" vertical="center"/>
    </xf>
    <xf numFmtId="0" fontId="35" fillId="8" borderId="7" xfId="0" applyFont="1" applyFill="1" applyBorder="1" applyAlignment="1">
      <alignment horizontal="center" vertical="center"/>
    </xf>
    <xf numFmtId="187" fontId="8" fillId="0" borderId="8" xfId="0" applyNumberFormat="1"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xf>
    <xf numFmtId="187" fontId="8" fillId="0" borderId="10" xfId="0" applyNumberFormat="1" applyFont="1" applyBorder="1" applyAlignment="1">
      <alignment horizontal="center" vertical="center"/>
    </xf>
    <xf numFmtId="0" fontId="0" fillId="0" borderId="11" xfId="0" applyFont="1" applyBorder="1" applyAlignment="1">
      <alignment horizontal="center" vertical="center"/>
    </xf>
    <xf numFmtId="187" fontId="0" fillId="0" borderId="12" xfId="0" applyNumberFormat="1" applyBorder="1" applyAlignment="1">
      <alignment horizontal="center"/>
    </xf>
    <xf numFmtId="187" fontId="8" fillId="0" borderId="0" xfId="0" applyNumberFormat="1" applyFont="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horizontal="center" vertical="center"/>
    </xf>
    <xf numFmtId="1" fontId="0" fillId="0" borderId="0" xfId="0" applyNumberFormat="1" applyAlignment="1">
      <alignment/>
    </xf>
    <xf numFmtId="201" fontId="22" fillId="11" borderId="1" xfId="0" applyNumberFormat="1" applyFont="1" applyFill="1" applyBorder="1" applyAlignment="1" applyProtection="1">
      <alignment horizontal="center" vertical="center"/>
      <protection hidden="1"/>
    </xf>
    <xf numFmtId="0" fontId="0" fillId="0" borderId="0" xfId="0" applyAlignment="1" applyProtection="1">
      <alignment vertical="center"/>
      <protection/>
    </xf>
    <xf numFmtId="0" fontId="0" fillId="0" borderId="0" xfId="0" applyFont="1" applyAlignment="1" applyProtection="1">
      <alignment vertical="center"/>
      <protection/>
    </xf>
    <xf numFmtId="2" fontId="22" fillId="5" borderId="4" xfId="0" applyNumberFormat="1" applyFont="1" applyFill="1" applyBorder="1" applyAlignment="1" applyProtection="1">
      <alignment horizontal="center" vertical="center"/>
      <protection hidden="1"/>
    </xf>
    <xf numFmtId="2" fontId="2" fillId="0" borderId="0" xfId="0" applyNumberFormat="1" applyFont="1" applyFill="1" applyBorder="1" applyAlignment="1" applyProtection="1">
      <alignment horizontal="center" vertical="center"/>
      <protection hidden="1"/>
    </xf>
    <xf numFmtId="2" fontId="8" fillId="0" borderId="0" xfId="0" applyNumberFormat="1" applyFont="1" applyFill="1" applyBorder="1" applyAlignment="1" applyProtection="1">
      <alignment horizontal="center" vertical="center"/>
      <protection/>
    </xf>
    <xf numFmtId="1" fontId="21" fillId="0" borderId="0" xfId="0" applyNumberFormat="1" applyFont="1" applyFill="1" applyBorder="1" applyAlignment="1" applyProtection="1">
      <alignment horizontal="center" vertical="center"/>
      <protection hidden="1"/>
    </xf>
    <xf numFmtId="186" fontId="7" fillId="0" borderId="0" xfId="0" applyNumberFormat="1" applyFont="1" applyFill="1" applyBorder="1" applyAlignment="1" applyProtection="1">
      <alignment horizontal="center" vertical="center"/>
      <protection hidden="1"/>
    </xf>
    <xf numFmtId="2" fontId="7" fillId="0" borderId="0" xfId="0" applyNumberFormat="1" applyFont="1" applyFill="1" applyBorder="1" applyAlignment="1" applyProtection="1">
      <alignment horizontal="left" vertical="center"/>
      <protection hidden="1"/>
    </xf>
    <xf numFmtId="0" fontId="0" fillId="0" borderId="0" xfId="0" applyFill="1" applyBorder="1" applyAlignment="1" applyProtection="1">
      <alignment horizontal="center" vertical="center"/>
      <protection/>
    </xf>
    <xf numFmtId="0" fontId="4" fillId="0" borderId="0" xfId="0" applyFont="1" applyAlignment="1" applyProtection="1">
      <alignment horizontal="center"/>
      <protection/>
    </xf>
    <xf numFmtId="0" fontId="10" fillId="0" borderId="0" xfId="0" applyFont="1" applyAlignment="1" applyProtection="1">
      <alignment horizontal="center"/>
      <protection/>
    </xf>
    <xf numFmtId="0" fontId="0" fillId="0" borderId="0" xfId="0" applyAlignment="1" applyProtection="1">
      <alignment/>
      <protection/>
    </xf>
    <xf numFmtId="0" fontId="0" fillId="0" borderId="0" xfId="0" applyFont="1" applyAlignment="1" applyProtection="1">
      <alignment/>
      <protection/>
    </xf>
    <xf numFmtId="0" fontId="0" fillId="0" borderId="0" xfId="0" applyAlignment="1" applyProtection="1">
      <alignment horizontal="center"/>
      <protection/>
    </xf>
    <xf numFmtId="9" fontId="8" fillId="0" borderId="0" xfId="0" applyNumberFormat="1" applyFont="1" applyFill="1" applyBorder="1" applyAlignment="1" applyProtection="1">
      <alignment horizontal="center"/>
      <protection hidden="1"/>
    </xf>
    <xf numFmtId="9" fontId="8" fillId="0" borderId="0" xfId="0" applyNumberFormat="1" applyFont="1" applyFill="1" applyBorder="1" applyAlignment="1" applyProtection="1">
      <alignment horizontal="center"/>
      <protection/>
    </xf>
    <xf numFmtId="0" fontId="0" fillId="0" borderId="0" xfId="0" applyAlignment="1" applyProtection="1">
      <alignment horizontal="left"/>
      <protection/>
    </xf>
    <xf numFmtId="0" fontId="7" fillId="0" borderId="0" xfId="0" applyFont="1" applyFill="1" applyBorder="1" applyAlignment="1" applyProtection="1">
      <alignment/>
      <protection/>
    </xf>
    <xf numFmtId="0" fontId="25" fillId="0" borderId="0" xfId="0" applyFont="1" applyAlignment="1" applyProtection="1">
      <alignment/>
      <protection/>
    </xf>
    <xf numFmtId="187" fontId="21" fillId="2" borderId="1" xfId="0" applyNumberFormat="1" applyFont="1" applyFill="1" applyBorder="1" applyAlignment="1" applyProtection="1">
      <alignment horizontal="center" vertical="center"/>
      <protection hidden="1" locked="0"/>
    </xf>
    <xf numFmtId="4" fontId="22" fillId="3" borderId="1" xfId="0" applyNumberFormat="1" applyFont="1" applyFill="1" applyBorder="1" applyAlignment="1" applyProtection="1">
      <alignment horizontal="center" vertical="center"/>
      <protection hidden="1"/>
    </xf>
    <xf numFmtId="1" fontId="7" fillId="2" borderId="1" xfId="0" applyNumberFormat="1" applyFont="1" applyFill="1" applyBorder="1" applyAlignment="1" applyProtection="1">
      <alignment horizontal="center" vertical="center"/>
      <protection locked="0"/>
    </xf>
    <xf numFmtId="1" fontId="4" fillId="0" borderId="0" xfId="0" applyNumberFormat="1" applyFont="1" applyAlignment="1">
      <alignment horizontal="center" vertical="center"/>
    </xf>
    <xf numFmtId="0" fontId="9" fillId="2" borderId="2" xfId="0" applyFont="1" applyFill="1" applyBorder="1" applyAlignment="1" applyProtection="1">
      <alignment horizontal="center"/>
      <protection hidden="1"/>
    </xf>
    <xf numFmtId="0" fontId="22" fillId="5" borderId="4" xfId="0" applyFont="1" applyFill="1" applyBorder="1" applyAlignment="1" applyProtection="1">
      <alignment horizontal="center" vertical="center"/>
      <protection hidden="1"/>
    </xf>
    <xf numFmtId="0" fontId="0" fillId="0" borderId="0" xfId="0" applyAlignment="1" applyProtection="1">
      <alignment horizontal="center"/>
      <protection/>
    </xf>
    <xf numFmtId="0" fontId="0" fillId="0" borderId="0" xfId="0" applyAlignment="1" applyProtection="1">
      <alignment horizontal="center" vertical="center"/>
      <protection hidden="1"/>
    </xf>
    <xf numFmtId="0" fontId="25" fillId="0" borderId="0" xfId="0" applyFont="1" applyAlignment="1" applyProtection="1">
      <alignment horizontal="center" vertical="center"/>
      <protection/>
    </xf>
    <xf numFmtId="0" fontId="9" fillId="0" borderId="0" xfId="0" applyFont="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protection/>
    </xf>
    <xf numFmtId="0" fontId="22" fillId="5" borderId="3" xfId="0" applyFont="1" applyFill="1" applyBorder="1" applyAlignment="1" applyProtection="1">
      <alignment horizontal="center" vertical="center"/>
      <protection hidden="1"/>
    </xf>
    <xf numFmtId="0" fontId="7" fillId="12" borderId="13" xfId="0" applyFont="1" applyFill="1" applyBorder="1" applyAlignment="1" applyProtection="1">
      <alignment horizontal="center" vertical="center"/>
      <protection hidden="1"/>
    </xf>
    <xf numFmtId="0" fontId="7" fillId="12" borderId="14" xfId="0" applyFont="1" applyFill="1" applyBorder="1" applyAlignment="1" applyProtection="1">
      <alignment horizontal="center" vertical="center"/>
      <protection hidden="1"/>
    </xf>
    <xf numFmtId="0" fontId="7" fillId="12" borderId="15" xfId="0" applyFont="1" applyFill="1" applyBorder="1" applyAlignment="1" applyProtection="1">
      <alignment horizontal="center" vertical="center"/>
      <protection hidden="1"/>
    </xf>
    <xf numFmtId="4" fontId="9" fillId="0" borderId="0" xfId="0" applyNumberFormat="1" applyFont="1" applyFill="1" applyBorder="1" applyAlignment="1" applyProtection="1">
      <alignment horizontal="center" vertical="center"/>
      <protection/>
    </xf>
    <xf numFmtId="2" fontId="23" fillId="7" borderId="13" xfId="0" applyNumberFormat="1" applyFont="1" applyFill="1" applyBorder="1" applyAlignment="1" applyProtection="1">
      <alignment horizontal="center" vertical="center"/>
      <protection hidden="1"/>
    </xf>
    <xf numFmtId="2" fontId="23" fillId="7" borderId="14" xfId="0" applyNumberFormat="1" applyFont="1" applyFill="1" applyBorder="1" applyAlignment="1" applyProtection="1">
      <alignment horizontal="center" vertical="center"/>
      <protection hidden="1"/>
    </xf>
    <xf numFmtId="2" fontId="23" fillId="7" borderId="15" xfId="0" applyNumberFormat="1" applyFont="1" applyFill="1" applyBorder="1" applyAlignment="1" applyProtection="1">
      <alignment horizontal="center" vertical="center"/>
      <protection hidden="1"/>
    </xf>
    <xf numFmtId="0" fontId="22" fillId="2" borderId="5" xfId="0" applyFont="1" applyFill="1" applyBorder="1" applyAlignment="1" applyProtection="1">
      <alignment horizontal="center" vertical="center"/>
      <protection hidden="1"/>
    </xf>
    <xf numFmtId="0" fontId="22" fillId="2" borderId="16" xfId="0" applyFont="1" applyFill="1" applyBorder="1" applyAlignment="1" applyProtection="1">
      <alignment horizontal="center" vertical="center"/>
      <protection hidden="1"/>
    </xf>
    <xf numFmtId="0" fontId="22" fillId="2" borderId="17" xfId="0" applyFont="1" applyFill="1" applyBorder="1" applyAlignment="1" applyProtection="1">
      <alignment horizontal="center" vertical="center"/>
      <protection hidden="1"/>
    </xf>
    <xf numFmtId="3" fontId="22" fillId="5" borderId="16" xfId="0" applyNumberFormat="1" applyFont="1" applyFill="1" applyBorder="1" applyAlignment="1" applyProtection="1">
      <alignment horizontal="left" vertical="center"/>
      <protection hidden="1"/>
    </xf>
    <xf numFmtId="3" fontId="22" fillId="5" borderId="17" xfId="0" applyNumberFormat="1" applyFont="1" applyFill="1" applyBorder="1" applyAlignment="1" applyProtection="1">
      <alignment horizontal="left" vertical="center"/>
      <protection hidden="1"/>
    </xf>
    <xf numFmtId="0" fontId="34" fillId="5" borderId="14" xfId="0" applyFont="1" applyFill="1" applyBorder="1" applyAlignment="1" applyProtection="1">
      <alignment horizontal="center" vertical="center"/>
      <protection hidden="1"/>
    </xf>
    <xf numFmtId="0" fontId="34" fillId="5" borderId="15" xfId="0" applyFont="1" applyFill="1" applyBorder="1" applyAlignment="1" applyProtection="1">
      <alignment horizontal="center" vertical="center"/>
      <protection hidden="1"/>
    </xf>
    <xf numFmtId="0" fontId="7" fillId="13" borderId="13" xfId="0" applyFont="1" applyFill="1" applyBorder="1" applyAlignment="1" applyProtection="1">
      <alignment horizontal="center" vertical="center"/>
      <protection hidden="1"/>
    </xf>
    <xf numFmtId="0" fontId="7" fillId="13" borderId="14" xfId="0" applyFont="1" applyFill="1" applyBorder="1" applyAlignment="1" applyProtection="1">
      <alignment horizontal="center" vertical="center"/>
      <protection hidden="1"/>
    </xf>
    <xf numFmtId="0" fontId="7" fillId="13" borderId="15" xfId="0" applyFont="1" applyFill="1" applyBorder="1" applyAlignment="1" applyProtection="1">
      <alignment horizontal="center" vertical="center"/>
      <protection hidden="1"/>
    </xf>
    <xf numFmtId="0" fontId="22" fillId="5" borderId="0" xfId="0" applyFont="1" applyFill="1" applyBorder="1" applyAlignment="1" applyProtection="1">
      <alignment horizontal="right" vertical="center"/>
      <protection hidden="1"/>
    </xf>
    <xf numFmtId="0" fontId="7" fillId="12" borderId="13" xfId="0" applyFont="1" applyFill="1" applyBorder="1" applyAlignment="1" applyProtection="1">
      <alignment horizontal="center" vertical="center"/>
      <protection/>
    </xf>
    <xf numFmtId="0" fontId="7" fillId="12" borderId="14" xfId="0" applyFont="1" applyFill="1" applyBorder="1" applyAlignment="1" applyProtection="1">
      <alignment horizontal="center" vertical="center"/>
      <protection/>
    </xf>
    <xf numFmtId="0" fontId="7" fillId="12" borderId="15" xfId="0" applyFont="1" applyFill="1" applyBorder="1" applyAlignment="1" applyProtection="1">
      <alignment horizontal="center" vertical="center"/>
      <protection/>
    </xf>
    <xf numFmtId="0" fontId="34" fillId="5" borderId="13" xfId="0" applyFont="1" applyFill="1" applyBorder="1" applyAlignment="1" applyProtection="1">
      <alignment horizontal="right" vertical="center"/>
      <protection hidden="1"/>
    </xf>
    <xf numFmtId="0" fontId="34" fillId="5" borderId="14" xfId="0" applyFont="1" applyFill="1" applyBorder="1" applyAlignment="1" applyProtection="1">
      <alignment horizontal="right" vertical="center"/>
      <protection hidden="1"/>
    </xf>
    <xf numFmtId="0" fontId="22" fillId="3" borderId="0" xfId="0" applyFont="1" applyFill="1" applyBorder="1" applyAlignment="1" applyProtection="1">
      <alignment horizontal="center" vertical="center"/>
      <protection hidden="1"/>
    </xf>
    <xf numFmtId="0" fontId="22" fillId="3" borderId="18" xfId="0" applyFont="1" applyFill="1" applyBorder="1" applyAlignment="1" applyProtection="1">
      <alignment horizontal="center" vertical="center"/>
      <protection hidden="1"/>
    </xf>
    <xf numFmtId="201" fontId="22" fillId="3" borderId="19" xfId="0" applyNumberFormat="1" applyFont="1" applyFill="1" applyBorder="1" applyAlignment="1" applyProtection="1">
      <alignment horizontal="center" vertical="center"/>
      <protection hidden="1"/>
    </xf>
    <xf numFmtId="201" fontId="22" fillId="3" borderId="20" xfId="0" applyNumberFormat="1" applyFont="1" applyFill="1" applyBorder="1" applyAlignment="1" applyProtection="1">
      <alignment horizontal="center" vertical="center"/>
      <protection hidden="1"/>
    </xf>
    <xf numFmtId="201" fontId="22" fillId="3" borderId="21" xfId="0" applyNumberFormat="1" applyFont="1" applyFill="1" applyBorder="1" applyAlignment="1" applyProtection="1">
      <alignment horizontal="center" vertical="center"/>
      <protection hidden="1"/>
    </xf>
    <xf numFmtId="0" fontId="22" fillId="5" borderId="0" xfId="0" applyFont="1" applyFill="1" applyBorder="1" applyAlignment="1" applyProtection="1">
      <alignment horizontal="left" vertical="center"/>
      <protection hidden="1"/>
    </xf>
    <xf numFmtId="0" fontId="18" fillId="5" borderId="0" xfId="0" applyFont="1" applyFill="1" applyBorder="1" applyAlignment="1" applyProtection="1">
      <alignment horizontal="left" vertical="center"/>
      <protection hidden="1"/>
    </xf>
    <xf numFmtId="0" fontId="26" fillId="14" borderId="13" xfId="0" applyFont="1" applyFill="1" applyBorder="1" applyAlignment="1">
      <alignment horizontal="center" vertical="center" wrapText="1"/>
    </xf>
    <xf numFmtId="0" fontId="26" fillId="14" borderId="14" xfId="0" applyFont="1" applyFill="1" applyBorder="1" applyAlignment="1">
      <alignment horizontal="center" vertical="center" wrapText="1"/>
    </xf>
    <xf numFmtId="0" fontId="26" fillId="14" borderId="15" xfId="0" applyFont="1" applyFill="1" applyBorder="1" applyAlignment="1">
      <alignment horizontal="center" vertical="center" wrapText="1"/>
    </xf>
    <xf numFmtId="0" fontId="9" fillId="0" borderId="0" xfId="0" applyFont="1" applyAlignment="1">
      <alignment horizontal="center"/>
    </xf>
    <xf numFmtId="0" fontId="22" fillId="5" borderId="13" xfId="0" applyFont="1" applyFill="1" applyBorder="1" applyAlignment="1">
      <alignment horizontal="center" vertical="center"/>
    </xf>
    <xf numFmtId="0" fontId="22" fillId="5" borderId="15" xfId="0" applyFont="1" applyFill="1" applyBorder="1" applyAlignment="1">
      <alignment horizontal="center" vertical="center"/>
    </xf>
    <xf numFmtId="0" fontId="18" fillId="0" borderId="0" xfId="0" applyFont="1" applyFill="1" applyBorder="1" applyAlignment="1">
      <alignment horizontal="left" vertical="center"/>
    </xf>
    <xf numFmtId="0" fontId="11" fillId="0" borderId="0" xfId="0" applyFont="1" applyAlignment="1">
      <alignment horizontal="left" vertical="center"/>
    </xf>
    <xf numFmtId="2" fontId="22" fillId="5" borderId="0" xfId="0" applyNumberFormat="1" applyFont="1" applyFill="1" applyBorder="1" applyAlignment="1">
      <alignment horizontal="center" vertical="center"/>
    </xf>
    <xf numFmtId="2" fontId="22" fillId="5" borderId="18"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ont>
        <b/>
        <i val="0"/>
        <color rgb="FFFFFFFF"/>
      </font>
      <border/>
    </dxf>
    <dxf>
      <font>
        <color rgb="FFFFFFFF"/>
      </font>
      <border/>
    </dxf>
    <dxf>
      <font>
        <b val="0"/>
        <i/>
        <color rgb="FFFFFFFF"/>
      </font>
      <fill>
        <patternFill>
          <bgColor rgb="FFFF0000"/>
        </patternFill>
      </fill>
      <border/>
    </dxf>
    <dxf>
      <font>
        <b val="0"/>
        <i/>
        <strike val="0"/>
        <color rgb="FFFFFFFF"/>
      </font>
      <fill>
        <patternFill>
          <bgColor rgb="FF00FF00"/>
        </patternFill>
      </fill>
      <border/>
    </dxf>
    <dxf>
      <font>
        <b val="0"/>
        <i/>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latin typeface="Arial"/>
              <a:ea typeface="Arial"/>
              <a:cs typeface="Arial"/>
            </a:defRPr>
          </a:pPr>
        </a:p>
      </c:txPr>
    </c:title>
    <c:plotArea>
      <c:layout/>
      <c:scatterChart>
        <c:scatterStyle val="smoothMarker"/>
        <c:varyColors val="0"/>
        <c:ser>
          <c:idx val="0"/>
          <c:order val="0"/>
          <c:tx>
            <c:strRef>
              <c:f>'Air lost per orifices'!$AF$5</c:f>
              <c:strCache>
                <c:ptCount val="1"/>
                <c:pt idx="0">
                  <c:v>m3/min</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0"/>
            <c:showLegendKey val="0"/>
            <c:showVal val="0"/>
            <c:showBubbleSize val="0"/>
            <c:showCatName val="1"/>
            <c:showSerName val="0"/>
            <c:showPercent val="0"/>
          </c:dLbls>
          <c:trendline>
            <c:trendlineType val="poly"/>
            <c:order val="2"/>
            <c:dispEq val="1"/>
            <c:dispRSqr val="0"/>
            <c:trendlineLbl/>
          </c:trendline>
          <c:xVal>
            <c:numRef>
              <c:f>'Air lost per orifices'!$AE$6:$AE$25</c:f>
            </c:numRef>
          </c:xVal>
          <c:yVal>
            <c:numRef>
              <c:f>'Air lost per orifices'!$AF$6:$AF$25</c:f>
            </c:numRef>
          </c:yVal>
          <c:smooth val="1"/>
        </c:ser>
        <c:axId val="60619783"/>
        <c:axId val="8707136"/>
      </c:scatterChart>
      <c:valAx>
        <c:axId val="60619783"/>
        <c:scaling>
          <c:orientation val="minMax"/>
        </c:scaling>
        <c:axPos val="b"/>
        <c:title>
          <c:tx>
            <c:rich>
              <a:bodyPr vert="horz" rot="0" anchor="ctr"/>
              <a:lstStyle/>
              <a:p>
                <a:pPr algn="ctr">
                  <a:defRPr/>
                </a:pPr>
                <a:r>
                  <a:rPr lang="en-US" cap="none" sz="100" b="1" i="0" u="none" baseline="0">
                    <a:latin typeface="Arial"/>
                    <a:ea typeface="Arial"/>
                    <a:cs typeface="Arial"/>
                  </a:rPr>
                  <a:t>bar</a:t>
                </a:r>
              </a:p>
            </c:rich>
          </c:tx>
          <c:layout/>
          <c:overlay val="0"/>
          <c:spPr>
            <a:noFill/>
            <a:ln>
              <a:noFill/>
            </a:ln>
          </c:spPr>
        </c:title>
        <c:delete val="0"/>
        <c:numFmt formatCode="General" sourceLinked="1"/>
        <c:majorTickMark val="out"/>
        <c:minorTickMark val="none"/>
        <c:tickLblPos val="nextTo"/>
        <c:crossAx val="8707136"/>
        <c:crosses val="autoZero"/>
        <c:crossBetween val="midCat"/>
        <c:dispUnits/>
      </c:valAx>
      <c:valAx>
        <c:axId val="8707136"/>
        <c:scaling>
          <c:orientation val="minMax"/>
        </c:scaling>
        <c:axPos val="l"/>
        <c:title>
          <c:tx>
            <c:rich>
              <a:bodyPr vert="horz" rot="-5400000" anchor="ctr"/>
              <a:lstStyle/>
              <a:p>
                <a:pPr algn="ctr">
                  <a:defRPr/>
                </a:pPr>
                <a:r>
                  <a:rPr lang="en-US" cap="none" sz="100" b="1" i="0" u="none" baseline="0">
                    <a:latin typeface="Arial"/>
                    <a:ea typeface="Arial"/>
                    <a:cs typeface="Arial"/>
                  </a:rPr>
                  <a:t>m3/min</a:t>
                </a:r>
              </a:p>
            </c:rich>
          </c:tx>
          <c:layout/>
          <c:overlay val="0"/>
          <c:spPr>
            <a:noFill/>
            <a:ln>
              <a:noFill/>
            </a:ln>
          </c:spPr>
        </c:title>
        <c:majorGridlines/>
        <c:delete val="0"/>
        <c:numFmt formatCode="General" sourceLinked="1"/>
        <c:majorTickMark val="out"/>
        <c:minorTickMark val="none"/>
        <c:tickLblPos val="nextTo"/>
        <c:crossAx val="6061978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0"/>
            <c:showLegendKey val="0"/>
            <c:showVal val="0"/>
            <c:showBubbleSize val="0"/>
            <c:showCatName val="1"/>
            <c:showSerName val="0"/>
            <c:showPercent val="0"/>
          </c:dLbls>
          <c:trendline>
            <c:trendlineType val="poly"/>
            <c:order val="2"/>
            <c:dispEq val="1"/>
            <c:dispRSqr val="0"/>
            <c:trendlineLbl/>
          </c:trendline>
          <c:xVal>
            <c:numRef>
              <c:f>'Air lost per orifices'!$AB$7:$AB$25</c:f>
            </c:numRef>
          </c:xVal>
          <c:yVal>
            <c:numRef>
              <c:f>'Air lost per orifices'!$AC$7:$AC$25</c:f>
            </c:numRef>
          </c:yVal>
          <c:smooth val="1"/>
        </c:ser>
        <c:axId val="11255361"/>
        <c:axId val="34189386"/>
      </c:scatterChart>
      <c:valAx>
        <c:axId val="11255361"/>
        <c:scaling>
          <c:orientation val="minMax"/>
        </c:scaling>
        <c:axPos val="b"/>
        <c:title>
          <c:tx>
            <c:rich>
              <a:bodyPr vert="horz" rot="0" anchor="ctr"/>
              <a:lstStyle/>
              <a:p>
                <a:pPr algn="ctr">
                  <a:defRPr/>
                </a:pPr>
                <a:r>
                  <a:rPr lang="en-US" cap="none" sz="100" b="1" i="0" u="none" baseline="0">
                    <a:latin typeface="Arial"/>
                    <a:ea typeface="Arial"/>
                    <a:cs typeface="Arial"/>
                  </a:rPr>
                  <a:t>PSI</a:t>
                </a:r>
              </a:p>
            </c:rich>
          </c:tx>
          <c:layout/>
          <c:overlay val="0"/>
          <c:spPr>
            <a:noFill/>
            <a:ln>
              <a:noFill/>
            </a:ln>
          </c:spPr>
        </c:title>
        <c:delete val="0"/>
        <c:numFmt formatCode="General" sourceLinked="1"/>
        <c:majorTickMark val="out"/>
        <c:minorTickMark val="none"/>
        <c:tickLblPos val="nextTo"/>
        <c:crossAx val="34189386"/>
        <c:crosses val="autoZero"/>
        <c:crossBetween val="midCat"/>
        <c:dispUnits/>
      </c:valAx>
      <c:valAx>
        <c:axId val="34189386"/>
        <c:scaling>
          <c:orientation val="minMax"/>
        </c:scaling>
        <c:axPos val="l"/>
        <c:title>
          <c:tx>
            <c:rich>
              <a:bodyPr vert="horz" rot="-5400000" anchor="ctr"/>
              <a:lstStyle/>
              <a:p>
                <a:pPr algn="ctr">
                  <a:defRPr/>
                </a:pPr>
                <a:r>
                  <a:rPr lang="en-US" cap="none" sz="100" b="1" i="0" u="none" baseline="0">
                    <a:latin typeface="Arial"/>
                    <a:ea typeface="Arial"/>
                    <a:cs typeface="Arial"/>
                  </a:rPr>
                  <a:t>SCFM</a:t>
                </a:r>
              </a:p>
            </c:rich>
          </c:tx>
          <c:layout/>
          <c:overlay val="0"/>
          <c:spPr>
            <a:noFill/>
            <a:ln>
              <a:noFill/>
            </a:ln>
          </c:spPr>
        </c:title>
        <c:majorGridlines/>
        <c:delete val="0"/>
        <c:numFmt formatCode="General" sourceLinked="1"/>
        <c:majorTickMark val="out"/>
        <c:minorTickMark val="none"/>
        <c:tickLblPos val="nextTo"/>
        <c:crossAx val="1125536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
        <c:varyColors val="0"/>
        <c:ser>
          <c:idx val="0"/>
          <c:order val="0"/>
          <c:tx>
            <c:strRef>
              <c:f>Hoja1!$C$4</c:f>
              <c:strCache>
                <c:ptCount val="1"/>
                <c:pt idx="0">
                  <c:v>CFM</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wer"/>
            <c:dispEq val="1"/>
            <c:dispRSqr val="0"/>
            <c:trendlineLbl>
              <c:layout>
                <c:manualLayout>
                  <c:x val="0"/>
                  <c:y val="0"/>
                </c:manualLayout>
              </c:layout>
              <c:tx>
                <c:rich>
                  <a:bodyPr vert="horz" rot="0" anchor="ctr"/>
                  <a:lstStyle/>
                  <a:p>
                    <a:pPr algn="ctr">
                      <a:defRPr/>
                    </a:pPr>
                    <a:r>
                      <a:rPr lang="en-US" cap="none" sz="1700" b="0" i="0" u="none" baseline="0">
                        <a:latin typeface="Arial"/>
                        <a:ea typeface="Arial"/>
                        <a:cs typeface="Arial"/>
                      </a:rPr>
                      <a:t>y = 2.6237x</a:t>
                    </a:r>
                    <a:r>
                      <a:rPr lang="en-US" cap="none" sz="1700" b="0" i="0" u="none" baseline="30000">
                        <a:latin typeface="Arial"/>
                        <a:ea typeface="Arial"/>
                        <a:cs typeface="Arial"/>
                      </a:rPr>
                      <a:t>1.9851</a:t>
                    </a:r>
                  </a:p>
                </c:rich>
              </c:tx>
              <c:numFmt formatCode="General" sourceLinked="1"/>
            </c:trendlineLbl>
          </c:trendline>
          <c:xVal>
            <c:numRef>
              <c:f>Hoja1!$B$5:$B$14</c:f>
              <c:numCache>
                <c:ptCount val="10"/>
                <c:pt idx="0">
                  <c:v>0</c:v>
                </c:pt>
                <c:pt idx="1">
                  <c:v>0</c:v>
                </c:pt>
                <c:pt idx="2">
                  <c:v>0</c:v>
                </c:pt>
                <c:pt idx="3">
                  <c:v>0</c:v>
                </c:pt>
                <c:pt idx="4">
                  <c:v>0</c:v>
                </c:pt>
                <c:pt idx="5">
                  <c:v>0</c:v>
                </c:pt>
                <c:pt idx="6">
                  <c:v>0</c:v>
                </c:pt>
                <c:pt idx="7">
                  <c:v>0</c:v>
                </c:pt>
                <c:pt idx="8">
                  <c:v>0</c:v>
                </c:pt>
                <c:pt idx="9">
                  <c:v>0</c:v>
                </c:pt>
              </c:numCache>
            </c:numRef>
          </c:xVal>
          <c:yVal>
            <c:numRef>
              <c:f>Hoja1!$C$5:$C$14</c:f>
              <c:numCache>
                <c:ptCount val="10"/>
                <c:pt idx="0">
                  <c:v>0</c:v>
                </c:pt>
                <c:pt idx="1">
                  <c:v>0</c:v>
                </c:pt>
                <c:pt idx="2">
                  <c:v>0</c:v>
                </c:pt>
                <c:pt idx="3">
                  <c:v>0</c:v>
                </c:pt>
                <c:pt idx="4">
                  <c:v>0</c:v>
                </c:pt>
                <c:pt idx="5">
                  <c:v>0</c:v>
                </c:pt>
                <c:pt idx="6">
                  <c:v>0</c:v>
                </c:pt>
                <c:pt idx="7">
                  <c:v>0</c:v>
                </c:pt>
                <c:pt idx="8">
                  <c:v>0</c:v>
                </c:pt>
                <c:pt idx="9">
                  <c:v>0</c:v>
                </c:pt>
              </c:numCache>
            </c:numRef>
          </c:yVal>
          <c:smooth val="1"/>
        </c:ser>
        <c:axId val="39269019"/>
        <c:axId val="17876852"/>
      </c:scatterChart>
      <c:valAx>
        <c:axId val="39269019"/>
        <c:scaling>
          <c:orientation val="minMax"/>
        </c:scaling>
        <c:axPos val="b"/>
        <c:delete val="0"/>
        <c:numFmt formatCode="General" sourceLinked="1"/>
        <c:majorTickMark val="out"/>
        <c:minorTickMark val="none"/>
        <c:tickLblPos val="nextTo"/>
        <c:crossAx val="17876852"/>
        <c:crosses val="autoZero"/>
        <c:crossBetween val="midCat"/>
        <c:dispUnits/>
      </c:valAx>
      <c:valAx>
        <c:axId val="17876852"/>
        <c:scaling>
          <c:orientation val="minMax"/>
        </c:scaling>
        <c:axPos val="l"/>
        <c:majorGridlines/>
        <c:delete val="0"/>
        <c:numFmt formatCode="General" sourceLinked="1"/>
        <c:majorTickMark val="out"/>
        <c:minorTickMark val="none"/>
        <c:tickLblPos val="nextTo"/>
        <c:crossAx val="3926901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6.jpeg" /><Relationship Id="rId3" Type="http://schemas.openxmlformats.org/officeDocument/2006/relationships/chart" Target="/xl/charts/chart1.xml" /><Relationship Id="rId4"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38100</xdr:rowOff>
    </xdr:from>
    <xdr:to>
      <xdr:col>8</xdr:col>
      <xdr:colOff>323850</xdr:colOff>
      <xdr:row>7</xdr:row>
      <xdr:rowOff>123825</xdr:rowOff>
    </xdr:to>
    <xdr:pic>
      <xdr:nvPicPr>
        <xdr:cNvPr id="1" name="Picture 2"/>
        <xdr:cNvPicPr preferRelativeResize="1">
          <a:picLocks noChangeAspect="1"/>
        </xdr:cNvPicPr>
      </xdr:nvPicPr>
      <xdr:blipFill>
        <a:blip r:embed="rId1"/>
        <a:stretch>
          <a:fillRect/>
        </a:stretch>
      </xdr:blipFill>
      <xdr:spPr>
        <a:xfrm>
          <a:off x="219075" y="38100"/>
          <a:ext cx="7229475" cy="1219200"/>
        </a:xfrm>
        <a:prstGeom prst="rect">
          <a:avLst/>
        </a:prstGeom>
        <a:noFill/>
        <a:ln w="9525" cmpd="sng">
          <a:noFill/>
        </a:ln>
      </xdr:spPr>
    </xdr:pic>
    <xdr:clientData/>
  </xdr:twoCellAnchor>
  <xdr:twoCellAnchor editAs="oneCell">
    <xdr:from>
      <xdr:col>0</xdr:col>
      <xdr:colOff>123825</xdr:colOff>
      <xdr:row>29</xdr:row>
      <xdr:rowOff>19050</xdr:rowOff>
    </xdr:from>
    <xdr:to>
      <xdr:col>2</xdr:col>
      <xdr:colOff>600075</xdr:colOff>
      <xdr:row>34</xdr:row>
      <xdr:rowOff>47625</xdr:rowOff>
    </xdr:to>
    <xdr:pic>
      <xdr:nvPicPr>
        <xdr:cNvPr id="2" name="Picture 3"/>
        <xdr:cNvPicPr preferRelativeResize="1">
          <a:picLocks noChangeAspect="1"/>
        </xdr:cNvPicPr>
      </xdr:nvPicPr>
      <xdr:blipFill>
        <a:blip r:embed="rId2"/>
        <a:stretch>
          <a:fillRect/>
        </a:stretch>
      </xdr:blipFill>
      <xdr:spPr>
        <a:xfrm>
          <a:off x="123825" y="6734175"/>
          <a:ext cx="1057275" cy="1057275"/>
        </a:xfrm>
        <a:prstGeom prst="rect">
          <a:avLst/>
        </a:prstGeom>
        <a:noFill/>
        <a:ln w="9525" cmpd="sng">
          <a:noFill/>
        </a:ln>
      </xdr:spPr>
    </xdr:pic>
    <xdr:clientData/>
  </xdr:twoCellAnchor>
  <xdr:twoCellAnchor editAs="oneCell">
    <xdr:from>
      <xdr:col>5</xdr:col>
      <xdr:colOff>76200</xdr:colOff>
      <xdr:row>29</xdr:row>
      <xdr:rowOff>228600</xdr:rowOff>
    </xdr:from>
    <xdr:to>
      <xdr:col>6</xdr:col>
      <xdr:colOff>857250</xdr:colOff>
      <xdr:row>34</xdr:row>
      <xdr:rowOff>76200</xdr:rowOff>
    </xdr:to>
    <xdr:pic>
      <xdr:nvPicPr>
        <xdr:cNvPr id="3" name="Picture 4"/>
        <xdr:cNvPicPr preferRelativeResize="1">
          <a:picLocks noChangeAspect="1"/>
        </xdr:cNvPicPr>
      </xdr:nvPicPr>
      <xdr:blipFill>
        <a:blip r:embed="rId3"/>
        <a:stretch>
          <a:fillRect/>
        </a:stretch>
      </xdr:blipFill>
      <xdr:spPr>
        <a:xfrm>
          <a:off x="4953000" y="6943725"/>
          <a:ext cx="96202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0</xdr:rowOff>
    </xdr:from>
    <xdr:to>
      <xdr:col>11</xdr:col>
      <xdr:colOff>314325</xdr:colOff>
      <xdr:row>6</xdr:row>
      <xdr:rowOff>123825</xdr:rowOff>
    </xdr:to>
    <xdr:pic>
      <xdr:nvPicPr>
        <xdr:cNvPr id="1" name="Picture 1"/>
        <xdr:cNvPicPr preferRelativeResize="1">
          <a:picLocks noChangeAspect="1"/>
        </xdr:cNvPicPr>
      </xdr:nvPicPr>
      <xdr:blipFill>
        <a:blip r:embed="rId1"/>
        <a:stretch>
          <a:fillRect/>
        </a:stretch>
      </xdr:blipFill>
      <xdr:spPr>
        <a:xfrm>
          <a:off x="200025" y="0"/>
          <a:ext cx="6515100" cy="1095375"/>
        </a:xfrm>
        <a:prstGeom prst="rect">
          <a:avLst/>
        </a:prstGeom>
        <a:noFill/>
        <a:ln w="9525" cmpd="sng">
          <a:noFill/>
        </a:ln>
      </xdr:spPr>
    </xdr:pic>
    <xdr:clientData/>
  </xdr:twoCellAnchor>
  <xdr:twoCellAnchor editAs="oneCell">
    <xdr:from>
      <xdr:col>4</xdr:col>
      <xdr:colOff>142875</xdr:colOff>
      <xdr:row>27</xdr:row>
      <xdr:rowOff>0</xdr:rowOff>
    </xdr:from>
    <xdr:to>
      <xdr:col>9</xdr:col>
      <xdr:colOff>66675</xdr:colOff>
      <xdr:row>45</xdr:row>
      <xdr:rowOff>133350</xdr:rowOff>
    </xdr:to>
    <xdr:pic>
      <xdr:nvPicPr>
        <xdr:cNvPr id="2" name="Picture 4"/>
        <xdr:cNvPicPr preferRelativeResize="1">
          <a:picLocks noChangeAspect="1"/>
        </xdr:cNvPicPr>
      </xdr:nvPicPr>
      <xdr:blipFill>
        <a:blip r:embed="rId2"/>
        <a:stretch>
          <a:fillRect/>
        </a:stretch>
      </xdr:blipFill>
      <xdr:spPr>
        <a:xfrm>
          <a:off x="1952625" y="4905375"/>
          <a:ext cx="3343275" cy="3048000"/>
        </a:xfrm>
        <a:prstGeom prst="rect">
          <a:avLst/>
        </a:prstGeom>
        <a:noFill/>
        <a:ln w="9525" cmpd="sng">
          <a:noFill/>
        </a:ln>
      </xdr:spPr>
    </xdr:pic>
    <xdr:clientData/>
  </xdr:twoCellAnchor>
  <xdr:twoCellAnchor>
    <xdr:from>
      <xdr:col>33</xdr:col>
      <xdr:colOff>209550</xdr:colOff>
      <xdr:row>4</xdr:row>
      <xdr:rowOff>66675</xdr:rowOff>
    </xdr:from>
    <xdr:to>
      <xdr:col>44</xdr:col>
      <xdr:colOff>57150</xdr:colOff>
      <xdr:row>26</xdr:row>
      <xdr:rowOff>76200</xdr:rowOff>
    </xdr:to>
    <xdr:graphicFrame>
      <xdr:nvGraphicFramePr>
        <xdr:cNvPr id="3" name="Chart 5"/>
        <xdr:cNvGraphicFramePr/>
      </xdr:nvGraphicFramePr>
      <xdr:xfrm>
        <a:off x="16192500" y="714375"/>
        <a:ext cx="0" cy="4076700"/>
      </xdr:xfrm>
      <a:graphic>
        <a:graphicData uri="http://schemas.openxmlformats.org/drawingml/2006/chart">
          <c:chart xmlns:c="http://schemas.openxmlformats.org/drawingml/2006/chart" r:id="rId3"/>
        </a:graphicData>
      </a:graphic>
    </xdr:graphicFrame>
    <xdr:clientData/>
  </xdr:twoCellAnchor>
  <xdr:twoCellAnchor>
    <xdr:from>
      <xdr:col>33</xdr:col>
      <xdr:colOff>285750</xdr:colOff>
      <xdr:row>26</xdr:row>
      <xdr:rowOff>104775</xdr:rowOff>
    </xdr:from>
    <xdr:to>
      <xdr:col>44</xdr:col>
      <xdr:colOff>266700</xdr:colOff>
      <xdr:row>51</xdr:row>
      <xdr:rowOff>76200</xdr:rowOff>
    </xdr:to>
    <xdr:graphicFrame>
      <xdr:nvGraphicFramePr>
        <xdr:cNvPr id="4" name="Chart 6"/>
        <xdr:cNvGraphicFramePr/>
      </xdr:nvGraphicFramePr>
      <xdr:xfrm>
        <a:off x="16192500" y="4819650"/>
        <a:ext cx="0" cy="4048125"/>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19050</xdr:rowOff>
    </xdr:from>
    <xdr:to>
      <xdr:col>13</xdr:col>
      <xdr:colOff>561975</xdr:colOff>
      <xdr:row>5</xdr:row>
      <xdr:rowOff>95250</xdr:rowOff>
    </xdr:to>
    <xdr:pic>
      <xdr:nvPicPr>
        <xdr:cNvPr id="1" name="Picture 3"/>
        <xdr:cNvPicPr preferRelativeResize="1">
          <a:picLocks noChangeAspect="1"/>
        </xdr:cNvPicPr>
      </xdr:nvPicPr>
      <xdr:blipFill>
        <a:blip r:embed="rId1"/>
        <a:stretch>
          <a:fillRect/>
        </a:stretch>
      </xdr:blipFill>
      <xdr:spPr>
        <a:xfrm>
          <a:off x="304800" y="19050"/>
          <a:ext cx="6096000" cy="1028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19050</xdr:rowOff>
    </xdr:from>
    <xdr:to>
      <xdr:col>13</xdr:col>
      <xdr:colOff>561975</xdr:colOff>
      <xdr:row>5</xdr:row>
      <xdr:rowOff>95250</xdr:rowOff>
    </xdr:to>
    <xdr:pic>
      <xdr:nvPicPr>
        <xdr:cNvPr id="1" name="Picture 2"/>
        <xdr:cNvPicPr preferRelativeResize="1">
          <a:picLocks noChangeAspect="1"/>
        </xdr:cNvPicPr>
      </xdr:nvPicPr>
      <xdr:blipFill>
        <a:blip r:embed="rId1"/>
        <a:stretch>
          <a:fillRect/>
        </a:stretch>
      </xdr:blipFill>
      <xdr:spPr>
        <a:xfrm>
          <a:off x="304800" y="19050"/>
          <a:ext cx="6096000" cy="1028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19050</xdr:rowOff>
    </xdr:from>
    <xdr:to>
      <xdr:col>13</xdr:col>
      <xdr:colOff>561975</xdr:colOff>
      <xdr:row>5</xdr:row>
      <xdr:rowOff>95250</xdr:rowOff>
    </xdr:to>
    <xdr:pic>
      <xdr:nvPicPr>
        <xdr:cNvPr id="1" name="Picture 1"/>
        <xdr:cNvPicPr preferRelativeResize="1">
          <a:picLocks noChangeAspect="1"/>
        </xdr:cNvPicPr>
      </xdr:nvPicPr>
      <xdr:blipFill>
        <a:blip r:embed="rId1"/>
        <a:stretch>
          <a:fillRect/>
        </a:stretch>
      </xdr:blipFill>
      <xdr:spPr>
        <a:xfrm>
          <a:off x="304800" y="19050"/>
          <a:ext cx="6096000" cy="1028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19050</xdr:rowOff>
    </xdr:from>
    <xdr:to>
      <xdr:col>13</xdr:col>
      <xdr:colOff>561975</xdr:colOff>
      <xdr:row>5</xdr:row>
      <xdr:rowOff>95250</xdr:rowOff>
    </xdr:to>
    <xdr:pic>
      <xdr:nvPicPr>
        <xdr:cNvPr id="1" name="Picture 1"/>
        <xdr:cNvPicPr preferRelativeResize="1">
          <a:picLocks noChangeAspect="1"/>
        </xdr:cNvPicPr>
      </xdr:nvPicPr>
      <xdr:blipFill>
        <a:blip r:embed="rId1"/>
        <a:stretch>
          <a:fillRect/>
        </a:stretch>
      </xdr:blipFill>
      <xdr:spPr>
        <a:xfrm>
          <a:off x="304800" y="19050"/>
          <a:ext cx="6096000" cy="1028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19050</xdr:rowOff>
    </xdr:from>
    <xdr:to>
      <xdr:col>11</xdr:col>
      <xdr:colOff>581025</xdr:colOff>
      <xdr:row>6</xdr:row>
      <xdr:rowOff>76200</xdr:rowOff>
    </xdr:to>
    <xdr:pic>
      <xdr:nvPicPr>
        <xdr:cNvPr id="1" name="Picture 1"/>
        <xdr:cNvPicPr preferRelativeResize="1">
          <a:picLocks noChangeAspect="1"/>
        </xdr:cNvPicPr>
      </xdr:nvPicPr>
      <xdr:blipFill>
        <a:blip r:embed="rId1"/>
        <a:stretch>
          <a:fillRect/>
        </a:stretch>
      </xdr:blipFill>
      <xdr:spPr>
        <a:xfrm>
          <a:off x="123825" y="19050"/>
          <a:ext cx="6096000" cy="1028700"/>
        </a:xfrm>
        <a:prstGeom prst="rect">
          <a:avLst/>
        </a:prstGeom>
        <a:noFill/>
        <a:ln w="9525" cmpd="sng">
          <a:noFill/>
        </a:ln>
      </xdr:spPr>
    </xdr:pic>
    <xdr:clientData/>
  </xdr:twoCellAnchor>
  <xdr:twoCellAnchor editAs="oneCell">
    <xdr:from>
      <xdr:col>2</xdr:col>
      <xdr:colOff>1400175</xdr:colOff>
      <xdr:row>24</xdr:row>
      <xdr:rowOff>57150</xdr:rowOff>
    </xdr:from>
    <xdr:to>
      <xdr:col>8</xdr:col>
      <xdr:colOff>9525</xdr:colOff>
      <xdr:row>28</xdr:row>
      <xdr:rowOff>66675</xdr:rowOff>
    </xdr:to>
    <xdr:pic>
      <xdr:nvPicPr>
        <xdr:cNvPr id="2" name="Picture 3"/>
        <xdr:cNvPicPr preferRelativeResize="1">
          <a:picLocks noChangeAspect="1"/>
        </xdr:cNvPicPr>
      </xdr:nvPicPr>
      <xdr:blipFill>
        <a:blip r:embed="rId2"/>
        <a:stretch>
          <a:fillRect/>
        </a:stretch>
      </xdr:blipFill>
      <xdr:spPr>
        <a:xfrm>
          <a:off x="2533650" y="5400675"/>
          <a:ext cx="1971675" cy="1228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1</xdr:col>
      <xdr:colOff>590550</xdr:colOff>
      <xdr:row>2</xdr:row>
      <xdr:rowOff>28575</xdr:rowOff>
    </xdr:to>
    <xdr:pic>
      <xdr:nvPicPr>
        <xdr:cNvPr id="1" name="Picture 1"/>
        <xdr:cNvPicPr preferRelativeResize="1">
          <a:picLocks noChangeAspect="1"/>
        </xdr:cNvPicPr>
      </xdr:nvPicPr>
      <xdr:blipFill>
        <a:blip r:embed="rId1"/>
        <a:stretch>
          <a:fillRect/>
        </a:stretch>
      </xdr:blipFill>
      <xdr:spPr>
        <a:xfrm>
          <a:off x="38100" y="38100"/>
          <a:ext cx="1314450" cy="314325"/>
        </a:xfrm>
        <a:prstGeom prst="rect">
          <a:avLst/>
        </a:prstGeom>
        <a:noFill/>
        <a:ln w="9525" cmpd="sng">
          <a:noFill/>
        </a:ln>
      </xdr:spPr>
    </xdr:pic>
    <xdr:clientData/>
  </xdr:twoCellAnchor>
  <xdr:twoCellAnchor>
    <xdr:from>
      <xdr:col>3</xdr:col>
      <xdr:colOff>752475</xdr:colOff>
      <xdr:row>2</xdr:row>
      <xdr:rowOff>152400</xdr:rowOff>
    </xdr:from>
    <xdr:to>
      <xdr:col>11</xdr:col>
      <xdr:colOff>276225</xdr:colOff>
      <xdr:row>27</xdr:row>
      <xdr:rowOff>0</xdr:rowOff>
    </xdr:to>
    <xdr:graphicFrame>
      <xdr:nvGraphicFramePr>
        <xdr:cNvPr id="2" name="Chart 2"/>
        <xdr:cNvGraphicFramePr/>
      </xdr:nvGraphicFramePr>
      <xdr:xfrm>
        <a:off x="3038475" y="476250"/>
        <a:ext cx="5619750" cy="3895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10"/>
  </sheetPr>
  <dimension ref="A1:L43"/>
  <sheetViews>
    <sheetView showGridLines="0" tabSelected="1" workbookViewId="0" topLeftCell="A1">
      <selection activeCell="E15" sqref="E15"/>
    </sheetView>
  </sheetViews>
  <sheetFormatPr defaultColWidth="9.140625" defaultRowHeight="12.75"/>
  <cols>
    <col min="1" max="1" width="5.28125" style="7" customWidth="1"/>
    <col min="2" max="2" width="3.421875" style="7" customWidth="1"/>
    <col min="3" max="3" width="43.28125" style="7" customWidth="1"/>
    <col min="4" max="4" width="5.421875" style="7" customWidth="1"/>
    <col min="5" max="5" width="15.7109375" style="7" customWidth="1"/>
    <col min="6" max="6" width="2.7109375" style="7" customWidth="1"/>
    <col min="7" max="7" width="28.28125" style="7" customWidth="1"/>
    <col min="8" max="8" width="2.7109375" style="7" customWidth="1"/>
    <col min="9" max="9" width="15.7109375" style="7" customWidth="1"/>
    <col min="10" max="10" width="2.7109375" style="7" customWidth="1"/>
    <col min="11" max="11" width="15.7109375" style="7" customWidth="1"/>
    <col min="12" max="13" width="11.421875" style="7" customWidth="1"/>
    <col min="14" max="16384" width="11.421875" style="0" customWidth="1"/>
  </cols>
  <sheetData>
    <row r="1" spans="1:11" ht="12.75">
      <c r="A1" s="152"/>
      <c r="B1" s="152"/>
      <c r="C1" s="152"/>
      <c r="D1" s="152"/>
      <c r="E1" s="152"/>
      <c r="F1" s="152"/>
      <c r="G1" s="152"/>
      <c r="H1" s="152"/>
      <c r="I1" s="152"/>
      <c r="J1" s="152"/>
      <c r="K1" s="152"/>
    </row>
    <row r="2" spans="1:11" ht="12.75">
      <c r="A2" s="152"/>
      <c r="B2" s="152"/>
      <c r="C2" s="152"/>
      <c r="D2" s="152"/>
      <c r="E2" s="152"/>
      <c r="F2" s="152"/>
      <c r="G2" s="152"/>
      <c r="H2" s="152"/>
      <c r="I2" s="152"/>
      <c r="J2" s="152"/>
      <c r="K2" s="152"/>
    </row>
    <row r="3" spans="1:11" ht="12.75">
      <c r="A3" s="152"/>
      <c r="B3" s="152"/>
      <c r="C3" s="152"/>
      <c r="D3" s="152"/>
      <c r="E3" s="152"/>
      <c r="F3" s="152"/>
      <c r="G3" s="152"/>
      <c r="H3" s="152"/>
      <c r="I3" s="152"/>
      <c r="J3" s="152"/>
      <c r="K3" s="152"/>
    </row>
    <row r="4" spans="1:11" ht="12.75">
      <c r="A4" s="152"/>
      <c r="B4" s="152"/>
      <c r="C4" s="152"/>
      <c r="D4" s="152"/>
      <c r="E4" s="152"/>
      <c r="F4" s="152"/>
      <c r="G4" s="152"/>
      <c r="H4" s="152"/>
      <c r="I4" s="152"/>
      <c r="J4" s="152"/>
      <c r="K4" s="152"/>
    </row>
    <row r="5" spans="1:11" ht="12.75">
      <c r="A5" s="152"/>
      <c r="B5" s="152"/>
      <c r="C5" s="152"/>
      <c r="D5" s="152"/>
      <c r="E5" s="152"/>
      <c r="F5" s="152"/>
      <c r="G5" s="152"/>
      <c r="H5" s="152"/>
      <c r="I5" s="152"/>
      <c r="J5" s="152"/>
      <c r="K5" s="152"/>
    </row>
    <row r="6" spans="1:11" ht="12.75">
      <c r="A6" s="152"/>
      <c r="B6" s="152"/>
      <c r="C6" s="152"/>
      <c r="D6" s="152"/>
      <c r="E6" s="152"/>
      <c r="F6" s="152"/>
      <c r="G6" s="152"/>
      <c r="H6" s="152"/>
      <c r="I6" s="152"/>
      <c r="J6" s="152"/>
      <c r="K6" s="152"/>
    </row>
    <row r="7" spans="1:11" ht="12.75">
      <c r="A7" s="152"/>
      <c r="B7" s="152"/>
      <c r="C7" s="152"/>
      <c r="D7" s="152"/>
      <c r="E7" s="152"/>
      <c r="F7" s="152"/>
      <c r="G7" s="152"/>
      <c r="H7" s="152"/>
      <c r="I7" s="152"/>
      <c r="J7" s="152"/>
      <c r="K7" s="152"/>
    </row>
    <row r="8" ht="12.75"/>
    <row r="9" spans="1:11" ht="24.75" customHeight="1">
      <c r="A9" s="155" t="s">
        <v>5</v>
      </c>
      <c r="B9" s="155"/>
      <c r="C9" s="155"/>
      <c r="D9" s="155"/>
      <c r="E9" s="155"/>
      <c r="F9" s="155"/>
      <c r="G9" s="155"/>
      <c r="H9" s="155"/>
      <c r="I9" s="111"/>
      <c r="K9" s="127"/>
    </row>
    <row r="10" ht="9.75" customHeight="1" thickBot="1"/>
    <row r="11" spans="3:7" ht="24.75" customHeight="1" thickBot="1">
      <c r="C11" s="81" t="s">
        <v>6</v>
      </c>
      <c r="D11" s="24"/>
      <c r="E11" s="81" t="s">
        <v>7</v>
      </c>
      <c r="F11" s="65"/>
      <c r="G11" s="113" t="s">
        <v>25</v>
      </c>
    </row>
    <row r="12" spans="3:11" ht="15" customHeight="1" thickBot="1">
      <c r="C12" s="82"/>
      <c r="D12" s="82"/>
      <c r="E12" s="83"/>
      <c r="F12" s="21"/>
      <c r="G12" s="24"/>
      <c r="H12" s="15"/>
      <c r="I12" s="16"/>
      <c r="J12" s="15"/>
      <c r="K12" s="16"/>
    </row>
    <row r="13" spans="3:11" ht="24.75" customHeight="1" thickBot="1">
      <c r="C13" s="84" t="s">
        <v>32</v>
      </c>
      <c r="D13" s="85"/>
      <c r="E13" s="86">
        <v>5</v>
      </c>
      <c r="F13" s="21"/>
      <c r="G13" s="87"/>
      <c r="I13" s="10"/>
      <c r="K13" s="10"/>
    </row>
    <row r="14" spans="3:11" ht="15" customHeight="1" thickBot="1">
      <c r="C14" s="88"/>
      <c r="D14" s="85"/>
      <c r="E14" s="83"/>
      <c r="F14" s="21"/>
      <c r="G14" s="24"/>
      <c r="H14" s="15"/>
      <c r="I14" s="16"/>
      <c r="J14" s="15"/>
      <c r="K14" s="16"/>
    </row>
    <row r="15" spans="3:11" ht="24.75" customHeight="1" thickBot="1">
      <c r="C15" s="84" t="s">
        <v>33</v>
      </c>
      <c r="D15" s="85"/>
      <c r="E15" s="86">
        <v>2</v>
      </c>
      <c r="F15" s="21"/>
      <c r="G15" s="24"/>
      <c r="H15" s="15"/>
      <c r="I15" s="16"/>
      <c r="J15" s="15"/>
      <c r="K15" s="16"/>
    </row>
    <row r="16" spans="3:11" ht="15" customHeight="1" thickBot="1">
      <c r="C16" s="88"/>
      <c r="D16" s="85"/>
      <c r="E16" s="83"/>
      <c r="F16" s="21"/>
      <c r="G16" s="24"/>
      <c r="H16" s="15"/>
      <c r="I16" s="16"/>
      <c r="J16" s="15"/>
      <c r="K16" s="16"/>
    </row>
    <row r="17" spans="3:12" ht="24.75" customHeight="1" thickBot="1">
      <c r="C17" s="84" t="s">
        <v>10</v>
      </c>
      <c r="D17" s="85"/>
      <c r="E17" s="89">
        <v>6000</v>
      </c>
      <c r="F17" s="21"/>
      <c r="G17" s="24"/>
      <c r="H17" s="15"/>
      <c r="I17"/>
      <c r="J17"/>
      <c r="K17"/>
      <c r="L17"/>
    </row>
    <row r="18" spans="3:12" ht="15" customHeight="1" thickBot="1">
      <c r="C18" s="88"/>
      <c r="D18" s="85"/>
      <c r="E18" s="83"/>
      <c r="F18" s="21"/>
      <c r="G18" s="24"/>
      <c r="H18" s="15"/>
      <c r="I18"/>
      <c r="J18"/>
      <c r="K18"/>
      <c r="L18"/>
    </row>
    <row r="19" spans="3:12" ht="24.75" customHeight="1" thickBot="1">
      <c r="C19" s="84" t="s">
        <v>31</v>
      </c>
      <c r="D19" s="85"/>
      <c r="E19" s="93">
        <v>0.0652</v>
      </c>
      <c r="F19" s="21"/>
      <c r="G19" s="24"/>
      <c r="H19" s="15"/>
      <c r="I19"/>
      <c r="J19"/>
      <c r="K19"/>
      <c r="L19"/>
    </row>
    <row r="20" spans="3:12" ht="15" customHeight="1" thickBot="1">
      <c r="C20" s="88"/>
      <c r="D20" s="85"/>
      <c r="E20" s="83"/>
      <c r="F20" s="21"/>
      <c r="G20" s="24"/>
      <c r="H20" s="15"/>
      <c r="I20"/>
      <c r="J20"/>
      <c r="K20"/>
      <c r="L20"/>
    </row>
    <row r="21" spans="3:12" ht="24.75" customHeight="1" thickBot="1">
      <c r="C21" s="84" t="s">
        <v>9</v>
      </c>
      <c r="D21" s="85"/>
      <c r="E21" s="90">
        <v>0.9</v>
      </c>
      <c r="F21" s="21"/>
      <c r="G21" s="24"/>
      <c r="H21" s="15"/>
      <c r="I21"/>
      <c r="J21"/>
      <c r="K21"/>
      <c r="L21"/>
    </row>
    <row r="22" spans="3:11" ht="15" customHeight="1" thickBot="1">
      <c r="C22" s="88"/>
      <c r="D22" s="85"/>
      <c r="E22" s="83"/>
      <c r="F22" s="21"/>
      <c r="G22" s="141"/>
      <c r="H22" s="15"/>
      <c r="I22" s="142"/>
      <c r="J22" s="15"/>
      <c r="K22" s="142"/>
    </row>
    <row r="23" spans="3:11" ht="24.75" customHeight="1" thickBot="1">
      <c r="C23" s="84" t="s">
        <v>8</v>
      </c>
      <c r="D23" s="85"/>
      <c r="E23" s="94">
        <f>+(E13*E17*E19/E21)</f>
        <v>2173.333333333333</v>
      </c>
      <c r="F23" s="22"/>
      <c r="G23" s="24"/>
      <c r="H23" s="15"/>
      <c r="I23" s="16"/>
      <c r="J23" s="15"/>
      <c r="K23" s="16"/>
    </row>
    <row r="24" spans="3:11" ht="15" customHeight="1" thickBot="1">
      <c r="C24" s="88"/>
      <c r="D24" s="85"/>
      <c r="E24" s="36"/>
      <c r="F24" s="22"/>
      <c r="G24" s="26"/>
      <c r="H24" s="27"/>
      <c r="I24" s="26"/>
      <c r="J24" s="27"/>
      <c r="K24" s="26"/>
    </row>
    <row r="25" spans="3:11" ht="24.75" customHeight="1" thickBot="1">
      <c r="C25" s="84" t="s">
        <v>34</v>
      </c>
      <c r="D25" s="85"/>
      <c r="E25" s="35">
        <f>+E15*60*E17</f>
        <v>720000</v>
      </c>
      <c r="F25" s="22"/>
      <c r="G25" s="28"/>
      <c r="H25" s="27"/>
      <c r="I25" s="28"/>
      <c r="J25" s="27"/>
      <c r="K25" s="28"/>
    </row>
    <row r="26" spans="3:11" ht="15" customHeight="1" thickBot="1">
      <c r="C26" s="91"/>
      <c r="D26" s="92"/>
      <c r="E26" s="37"/>
      <c r="F26" s="22"/>
      <c r="G26" s="26"/>
      <c r="H26" s="27"/>
      <c r="I26" s="26"/>
      <c r="J26" s="27"/>
      <c r="K26" s="26"/>
    </row>
    <row r="27" spans="3:11" ht="24.75" customHeight="1" thickBot="1">
      <c r="C27" s="84" t="s">
        <v>35</v>
      </c>
      <c r="D27" s="85"/>
      <c r="E27" s="95">
        <f>+(E23)/(E25/1000)</f>
        <v>3.018518518518518</v>
      </c>
      <c r="F27" s="22"/>
      <c r="G27" s="27"/>
      <c r="H27" s="27"/>
      <c r="I27" s="27"/>
      <c r="J27" s="27"/>
      <c r="K27" s="27"/>
    </row>
    <row r="28" spans="5:11" ht="24.75" customHeight="1">
      <c r="E28" s="29"/>
      <c r="F28" s="27"/>
      <c r="G28" s="29"/>
      <c r="H28" s="27"/>
      <c r="I28" s="29"/>
      <c r="J28" s="27"/>
      <c r="K28" s="29"/>
    </row>
    <row r="29" spans="1:12" ht="24.75" customHeight="1">
      <c r="A29" s="143"/>
      <c r="B29" s="143"/>
      <c r="C29" s="156" t="s">
        <v>27</v>
      </c>
      <c r="D29" s="156"/>
      <c r="E29" s="156"/>
      <c r="F29" s="156"/>
      <c r="G29" s="144"/>
      <c r="H29" s="144"/>
      <c r="I29" s="144"/>
      <c r="J29" s="144"/>
      <c r="K29" s="144"/>
      <c r="L29" s="144"/>
    </row>
    <row r="30" spans="1:11" ht="24.75" customHeight="1">
      <c r="A30" s="143"/>
      <c r="B30" s="143"/>
      <c r="C30" s="21"/>
      <c r="D30" s="21"/>
      <c r="E30" s="21"/>
      <c r="F30" s="21"/>
      <c r="G30" s="21"/>
      <c r="H30" s="21"/>
      <c r="I30" s="21"/>
      <c r="J30" s="21"/>
      <c r="K30" s="21"/>
    </row>
    <row r="31" spans="3:11" ht="18">
      <c r="C31" s="30"/>
      <c r="D31" s="30"/>
      <c r="E31" s="31"/>
      <c r="F31" s="30"/>
      <c r="G31" s="30"/>
      <c r="H31" s="23"/>
      <c r="J31" s="21"/>
      <c r="K31" s="153"/>
    </row>
    <row r="32" spans="1:11" ht="12.75">
      <c r="A32" s="154" t="s">
        <v>26</v>
      </c>
      <c r="B32" s="154"/>
      <c r="C32" s="154"/>
      <c r="D32" s="154"/>
      <c r="E32" s="154"/>
      <c r="F32" s="154"/>
      <c r="G32" s="154"/>
      <c r="H32" s="154"/>
      <c r="I32" s="154"/>
      <c r="J32" s="21"/>
      <c r="K32" s="153"/>
    </row>
    <row r="33" spans="1:11" ht="12.75">
      <c r="A33" s="152"/>
      <c r="B33" s="140"/>
      <c r="C33" s="21"/>
      <c r="D33" s="21"/>
      <c r="E33" s="21"/>
      <c r="F33" s="21"/>
      <c r="G33" s="21"/>
      <c r="H33" s="21"/>
      <c r="I33" s="21"/>
      <c r="J33" s="21"/>
      <c r="K33" s="153"/>
    </row>
    <row r="34" spans="1:11" ht="12.75">
      <c r="A34" s="152"/>
      <c r="B34" s="140"/>
      <c r="C34" s="21"/>
      <c r="D34" s="21"/>
      <c r="E34" s="21"/>
      <c r="F34" s="21"/>
      <c r="G34" s="21"/>
      <c r="H34" s="21"/>
      <c r="I34" s="21"/>
      <c r="J34" s="21"/>
      <c r="K34" s="153"/>
    </row>
    <row r="35" spans="1:11" ht="12.75">
      <c r="A35" s="152"/>
      <c r="B35" s="140"/>
      <c r="C35" s="21"/>
      <c r="D35" s="21"/>
      <c r="E35" s="21"/>
      <c r="F35" s="21"/>
      <c r="G35" s="21"/>
      <c r="H35" s="21"/>
      <c r="I35" s="21"/>
      <c r="J35" s="21"/>
      <c r="K35" s="153"/>
    </row>
    <row r="36" spans="1:11" ht="12.75">
      <c r="A36" s="152"/>
      <c r="B36" s="140"/>
      <c r="C36" s="21"/>
      <c r="D36" s="21"/>
      <c r="E36" s="21"/>
      <c r="F36" s="21"/>
      <c r="G36" s="21"/>
      <c r="H36" s="21"/>
      <c r="I36" s="21"/>
      <c r="J36" s="21"/>
      <c r="K36" s="153"/>
    </row>
    <row r="37" spans="1:11" ht="12.75">
      <c r="A37" s="152"/>
      <c r="B37" s="140"/>
      <c r="C37" s="21"/>
      <c r="D37" s="21"/>
      <c r="E37" s="21"/>
      <c r="F37" s="21"/>
      <c r="G37" s="21"/>
      <c r="H37" s="21"/>
      <c r="I37" s="21"/>
      <c r="J37" s="21"/>
      <c r="K37" s="153"/>
    </row>
    <row r="38" spans="1:2" ht="12.75">
      <c r="A38" s="152"/>
      <c r="B38" s="140"/>
    </row>
    <row r="43" spans="1:11" ht="12.75">
      <c r="A43" s="145"/>
      <c r="B43" s="145"/>
      <c r="C43" s="145"/>
      <c r="D43" s="145"/>
      <c r="E43" s="145"/>
      <c r="F43" s="145"/>
      <c r="G43" s="145"/>
      <c r="H43" s="145"/>
      <c r="I43" s="145"/>
      <c r="J43" s="145"/>
      <c r="K43" s="145"/>
    </row>
  </sheetData>
  <sheetProtection password="C678" sheet="1" objects="1" scenarios="1" selectLockedCells="1"/>
  <mergeCells count="6">
    <mergeCell ref="A1:K7"/>
    <mergeCell ref="A33:A38"/>
    <mergeCell ref="K31:K37"/>
    <mergeCell ref="A32:I32"/>
    <mergeCell ref="A9:H9"/>
    <mergeCell ref="C29:F29"/>
  </mergeCells>
  <printOptions/>
  <pageMargins left="0.37" right="0.25" top="0.24" bottom="0.4" header="0.15" footer="0"/>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tabColor indexed="18"/>
  </sheetPr>
  <dimension ref="A1:AQ45"/>
  <sheetViews>
    <sheetView showGridLines="0" workbookViewId="0" topLeftCell="A1">
      <selection activeCell="E22" sqref="E22"/>
    </sheetView>
  </sheetViews>
  <sheetFormatPr defaultColWidth="9.140625" defaultRowHeight="12.75"/>
  <cols>
    <col min="1" max="1" width="2.7109375" style="7" customWidth="1"/>
    <col min="2" max="2" width="2.421875" style="7" customWidth="1"/>
    <col min="3" max="3" width="20.28125" style="7" customWidth="1"/>
    <col min="4" max="4" width="1.7109375" style="7" customWidth="1"/>
    <col min="5" max="5" width="17.57421875" style="7" customWidth="1"/>
    <col min="6" max="6" width="1.7109375" style="7" customWidth="1"/>
    <col min="7" max="7" width="17.57421875" style="7" customWidth="1"/>
    <col min="8" max="8" width="1.7109375" style="7" customWidth="1"/>
    <col min="9" max="9" width="12.7109375" style="7" customWidth="1"/>
    <col min="10" max="10" width="1.7109375" style="7" customWidth="1"/>
    <col min="11" max="11" width="15.8515625" style="7" customWidth="1"/>
    <col min="12" max="12" width="15.28125" style="7" customWidth="1"/>
    <col min="13" max="13" width="12.7109375" style="99" customWidth="1"/>
    <col min="14" max="26" width="9.140625" style="99" customWidth="1"/>
    <col min="27" max="43" width="9.140625" style="99" hidden="1" customWidth="1"/>
    <col min="44" max="45" width="9.140625" style="7" hidden="1" customWidth="1"/>
    <col min="46" max="51" width="9.140625" style="7" customWidth="1"/>
  </cols>
  <sheetData>
    <row r="1" spans="1:43" ht="12.75">
      <c r="A1" s="127"/>
      <c r="B1" s="127"/>
      <c r="C1" s="127"/>
      <c r="D1" s="127"/>
      <c r="E1" s="127"/>
      <c r="F1" s="127"/>
      <c r="G1" s="127"/>
      <c r="H1" s="127"/>
      <c r="I1" s="127"/>
      <c r="J1" s="127"/>
      <c r="K1" s="127"/>
      <c r="L1" s="127"/>
      <c r="M1" s="128"/>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row>
    <row r="2" spans="1:43" ht="12.75">
      <c r="A2" s="127"/>
      <c r="B2" s="127"/>
      <c r="C2" s="127"/>
      <c r="D2" s="127"/>
      <c r="E2" s="127"/>
      <c r="F2" s="127"/>
      <c r="G2" s="127"/>
      <c r="H2" s="127"/>
      <c r="I2" s="127"/>
      <c r="J2" s="127"/>
      <c r="K2" s="127"/>
      <c r="L2" s="127"/>
      <c r="M2" s="128"/>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row>
    <row r="3" spans="1:43" ht="12.75">
      <c r="A3" s="127"/>
      <c r="B3" s="127"/>
      <c r="C3" s="127"/>
      <c r="D3" s="127"/>
      <c r="E3" s="127"/>
      <c r="F3" s="127"/>
      <c r="G3" s="127"/>
      <c r="H3" s="127"/>
      <c r="I3" s="127"/>
      <c r="J3" s="127"/>
      <c r="K3" s="127"/>
      <c r="L3" s="127"/>
      <c r="M3" s="128"/>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row>
    <row r="4" spans="1:43" ht="12.75">
      <c r="A4" s="127"/>
      <c r="B4" s="127"/>
      <c r="C4" s="127"/>
      <c r="D4" s="127"/>
      <c r="E4" s="127"/>
      <c r="F4" s="127"/>
      <c r="G4" s="127"/>
      <c r="H4" s="127"/>
      <c r="I4" s="127"/>
      <c r="J4" s="127"/>
      <c r="K4" s="127"/>
      <c r="L4" s="127"/>
      <c r="M4" s="128"/>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row>
    <row r="5" spans="27:32" ht="12.75">
      <c r="AA5" s="96"/>
      <c r="AB5" s="10" t="s">
        <v>37</v>
      </c>
      <c r="AC5" s="10" t="s">
        <v>24</v>
      </c>
      <c r="AD5" s="10"/>
      <c r="AE5" s="10" t="s">
        <v>39</v>
      </c>
      <c r="AF5" s="10" t="s">
        <v>40</v>
      </c>
    </row>
    <row r="6" spans="27:32" ht="12.75">
      <c r="AA6" s="96"/>
      <c r="AB6" s="10" t="s">
        <v>38</v>
      </c>
      <c r="AC6" s="10"/>
      <c r="AD6" s="10"/>
      <c r="AE6" s="10"/>
      <c r="AF6" s="10"/>
    </row>
    <row r="7" spans="3:43" ht="16.5" thickBot="1">
      <c r="C7" s="9"/>
      <c r="D7" s="9"/>
      <c r="E7" s="9"/>
      <c r="F7" s="9"/>
      <c r="G7" s="9"/>
      <c r="H7" s="9"/>
      <c r="I7" s="9"/>
      <c r="J7" s="9"/>
      <c r="K7" s="9"/>
      <c r="L7" s="9"/>
      <c r="M7" s="96"/>
      <c r="N7" s="96"/>
      <c r="O7" s="96"/>
      <c r="P7" s="96"/>
      <c r="Q7" s="96"/>
      <c r="R7" s="96"/>
      <c r="S7" s="96"/>
      <c r="T7" s="96"/>
      <c r="U7" s="96"/>
      <c r="V7" s="96"/>
      <c r="W7" s="96"/>
      <c r="X7" s="96"/>
      <c r="Y7" s="96"/>
      <c r="Z7" s="96"/>
      <c r="AA7" s="96"/>
      <c r="AB7" s="97">
        <v>2</v>
      </c>
      <c r="AC7" s="97">
        <v>0.1548</v>
      </c>
      <c r="AD7" s="96"/>
      <c r="AE7" s="96">
        <f>AB7*0.0689474</f>
        <v>0.1378948</v>
      </c>
      <c r="AF7" s="96">
        <f>AC7*0.0283168</f>
        <v>0.00438344064</v>
      </c>
      <c r="AG7" s="96">
        <f>-0.00006*AE7^2+0.0091*AE7+0.0037</f>
        <v>0.004953701781447978</v>
      </c>
      <c r="AH7" s="96"/>
      <c r="AI7" s="96"/>
      <c r="AJ7" s="96"/>
      <c r="AK7" s="96"/>
      <c r="AL7" s="96"/>
      <c r="AM7" s="96"/>
      <c r="AN7" s="96"/>
      <c r="AO7" s="96"/>
      <c r="AP7" s="96"/>
      <c r="AQ7" s="96"/>
    </row>
    <row r="8" spans="2:33" ht="24.75" customHeight="1" thickBot="1">
      <c r="B8" s="20"/>
      <c r="C8" s="159" t="s">
        <v>16</v>
      </c>
      <c r="D8" s="160"/>
      <c r="E8" s="160"/>
      <c r="F8" s="160"/>
      <c r="G8" s="160"/>
      <c r="H8" s="160"/>
      <c r="I8" s="160"/>
      <c r="J8" s="160"/>
      <c r="K8" s="161"/>
      <c r="L8" s="20" t="s">
        <v>3</v>
      </c>
      <c r="M8" s="98"/>
      <c r="AA8" s="96"/>
      <c r="AB8" s="100">
        <v>5</v>
      </c>
      <c r="AC8" s="100">
        <v>0.2554</v>
      </c>
      <c r="AE8" s="96">
        <f aca="true" t="shared" si="0" ref="AE8:AE25">AB8*0.0689474</f>
        <v>0.344737</v>
      </c>
      <c r="AF8" s="96">
        <f aca="true" t="shared" si="1" ref="AF8:AF25">AC8*0.0283168</f>
        <v>0.0072321107200000005</v>
      </c>
      <c r="AG8" s="96">
        <f aca="true" t="shared" si="2" ref="AG8:AG25">-0.00006*AE8^2+0.0091*AE8+0.0037</f>
        <v>0.006829976084049861</v>
      </c>
    </row>
    <row r="9" spans="2:33" ht="9" customHeight="1">
      <c r="B9" s="20"/>
      <c r="C9" s="56"/>
      <c r="D9" s="56"/>
      <c r="E9" s="56"/>
      <c r="F9" s="56"/>
      <c r="G9" s="56"/>
      <c r="H9" s="56"/>
      <c r="I9" s="56"/>
      <c r="J9" s="56"/>
      <c r="K9" s="56"/>
      <c r="L9" s="20"/>
      <c r="M9" s="98"/>
      <c r="AA9" s="96"/>
      <c r="AB9" s="100"/>
      <c r="AC9" s="100"/>
      <c r="AE9" s="96"/>
      <c r="AF9" s="96">
        <f t="shared" si="1"/>
        <v>0</v>
      </c>
      <c r="AG9" s="96">
        <f t="shared" si="2"/>
        <v>0.0037</v>
      </c>
    </row>
    <row r="10" spans="2:33" ht="19.5" customHeight="1">
      <c r="B10" s="10"/>
      <c r="C10" s="150" t="s">
        <v>28</v>
      </c>
      <c r="D10" s="65"/>
      <c r="E10" s="65"/>
      <c r="F10" s="65"/>
      <c r="G10" s="65"/>
      <c r="H10" s="65"/>
      <c r="I10" s="65"/>
      <c r="J10" s="65"/>
      <c r="K10" s="65"/>
      <c r="L10" s="15"/>
      <c r="M10" s="101"/>
      <c r="AA10" s="96"/>
      <c r="AB10" s="100">
        <v>10</v>
      </c>
      <c r="AC10" s="100">
        <v>0.3862</v>
      </c>
      <c r="AE10" s="96">
        <f t="shared" si="0"/>
        <v>0.689474</v>
      </c>
      <c r="AF10" s="96">
        <f t="shared" si="1"/>
        <v>0.01093594816</v>
      </c>
      <c r="AG10" s="96">
        <f t="shared" si="2"/>
        <v>0.009945690936199441</v>
      </c>
    </row>
    <row r="11" spans="3:33" ht="9" customHeight="1" thickBot="1">
      <c r="C11" s="25"/>
      <c r="D11" s="25"/>
      <c r="E11" s="66"/>
      <c r="F11" s="66"/>
      <c r="G11" s="66"/>
      <c r="H11" s="66"/>
      <c r="I11" s="66"/>
      <c r="J11" s="24"/>
      <c r="K11" s="24"/>
      <c r="L11" s="16"/>
      <c r="M11" s="101"/>
      <c r="AA11" s="96"/>
      <c r="AB11" s="100">
        <v>15</v>
      </c>
      <c r="AC11" s="100">
        <v>0.502</v>
      </c>
      <c r="AE11" s="96">
        <f t="shared" si="0"/>
        <v>1.034211</v>
      </c>
      <c r="AF11" s="96">
        <f t="shared" si="1"/>
        <v>0.0142150336</v>
      </c>
      <c r="AG11" s="96">
        <f t="shared" si="2"/>
        <v>0.013047144556448741</v>
      </c>
    </row>
    <row r="12" spans="2:33" ht="15.75">
      <c r="B12" s="10"/>
      <c r="C12" s="67" t="s">
        <v>11</v>
      </c>
      <c r="D12" s="68"/>
      <c r="E12" s="67" t="s">
        <v>12</v>
      </c>
      <c r="F12" s="68"/>
      <c r="G12" s="158" t="s">
        <v>13</v>
      </c>
      <c r="H12" s="69"/>
      <c r="I12" s="67" t="s">
        <v>14</v>
      </c>
      <c r="J12" s="24"/>
      <c r="K12" s="158" t="s">
        <v>42</v>
      </c>
      <c r="L12" s="16"/>
      <c r="M12" s="101"/>
      <c r="AA12" s="96"/>
      <c r="AB12" s="100">
        <v>20</v>
      </c>
      <c r="AC12" s="100">
        <v>0.6094</v>
      </c>
      <c r="AE12" s="96">
        <f t="shared" si="0"/>
        <v>1.378948</v>
      </c>
      <c r="AF12" s="96">
        <f t="shared" si="1"/>
        <v>0.01725625792</v>
      </c>
      <c r="AG12" s="96">
        <f t="shared" si="2"/>
        <v>0.01613433694479776</v>
      </c>
    </row>
    <row r="13" spans="2:33" ht="17.25" customHeight="1" thickBot="1">
      <c r="B13" s="10"/>
      <c r="C13" s="129" t="s">
        <v>4</v>
      </c>
      <c r="D13" s="130"/>
      <c r="E13" s="70" t="s">
        <v>36</v>
      </c>
      <c r="F13" s="68"/>
      <c r="G13" s="151"/>
      <c r="H13" s="71"/>
      <c r="I13" s="72" t="s">
        <v>41</v>
      </c>
      <c r="J13" s="25"/>
      <c r="K13" s="151"/>
      <c r="L13" s="131"/>
      <c r="M13" s="101"/>
      <c r="AA13" s="96"/>
      <c r="AB13" s="100">
        <v>25</v>
      </c>
      <c r="AC13" s="100">
        <v>0.7149</v>
      </c>
      <c r="AE13" s="96">
        <f t="shared" si="0"/>
        <v>1.7236850000000001</v>
      </c>
      <c r="AF13" s="96">
        <f t="shared" si="1"/>
        <v>0.02024368032</v>
      </c>
      <c r="AG13" s="96">
        <f t="shared" si="2"/>
        <v>0.019207268101246504</v>
      </c>
    </row>
    <row r="14" spans="2:33" ht="9" customHeight="1" thickBot="1">
      <c r="B14" s="10"/>
      <c r="C14" s="73"/>
      <c r="D14" s="58"/>
      <c r="E14" s="78"/>
      <c r="F14" s="78"/>
      <c r="G14" s="25"/>
      <c r="H14" s="78"/>
      <c r="I14" s="78"/>
      <c r="J14" s="25"/>
      <c r="K14" s="25"/>
      <c r="L14" s="131"/>
      <c r="M14" s="101"/>
      <c r="AA14" s="96"/>
      <c r="AB14" s="100">
        <v>30</v>
      </c>
      <c r="AC14" s="100">
        <v>0.8195</v>
      </c>
      <c r="AE14" s="96">
        <f t="shared" si="0"/>
        <v>2.068422</v>
      </c>
      <c r="AF14" s="96">
        <f t="shared" si="1"/>
        <v>0.0232056176</v>
      </c>
      <c r="AG14" s="96">
        <f t="shared" si="2"/>
        <v>0.022265938025794962</v>
      </c>
    </row>
    <row r="15" spans="2:33" ht="19.5" customHeight="1" thickBot="1">
      <c r="B15" s="10"/>
      <c r="C15" s="102">
        <v>1</v>
      </c>
      <c r="D15" s="74"/>
      <c r="E15" s="146">
        <v>8</v>
      </c>
      <c r="F15" s="132"/>
      <c r="G15" s="51">
        <f>+'Compression cost'!E17</f>
        <v>6000</v>
      </c>
      <c r="H15" s="78"/>
      <c r="I15" s="103">
        <f>(-0.00006*E15^2+0.0091*E15+0.002)*C15^2</f>
        <v>0.07096000000000001</v>
      </c>
      <c r="J15" s="25"/>
      <c r="K15" s="104">
        <f>+'Compression cost'!E27*I15*60*G15/1000</f>
        <v>77.10986666666666</v>
      </c>
      <c r="L15" s="131"/>
      <c r="M15" s="101"/>
      <c r="AA15" s="96"/>
      <c r="AB15" s="100">
        <v>35</v>
      </c>
      <c r="AC15" s="100">
        <v>0.9221</v>
      </c>
      <c r="AE15" s="96">
        <f t="shared" si="0"/>
        <v>2.4131590000000003</v>
      </c>
      <c r="AF15" s="96">
        <f t="shared" si="1"/>
        <v>0.02611092128</v>
      </c>
      <c r="AG15" s="96">
        <f t="shared" si="2"/>
        <v>0.025310346718443143</v>
      </c>
    </row>
    <row r="16" spans="2:33" ht="9" customHeight="1">
      <c r="B16" s="10"/>
      <c r="C16" s="25"/>
      <c r="D16" s="25"/>
      <c r="E16" s="78"/>
      <c r="F16" s="78"/>
      <c r="G16" s="78"/>
      <c r="H16" s="78"/>
      <c r="I16" s="133"/>
      <c r="J16" s="25"/>
      <c r="K16" s="25"/>
      <c r="L16" s="131"/>
      <c r="M16" s="101"/>
      <c r="AA16" s="96"/>
      <c r="AB16" s="100">
        <v>40</v>
      </c>
      <c r="AC16" s="100">
        <v>1.0232</v>
      </c>
      <c r="AE16" s="96">
        <f t="shared" si="0"/>
        <v>2.757896</v>
      </c>
      <c r="AF16" s="96">
        <f t="shared" si="1"/>
        <v>0.028973749760000004</v>
      </c>
      <c r="AG16" s="96">
        <f t="shared" si="2"/>
        <v>0.028340494179191045</v>
      </c>
    </row>
    <row r="17" spans="2:33" ht="9" customHeight="1" thickBot="1">
      <c r="B17" s="10"/>
      <c r="C17" s="134"/>
      <c r="D17" s="134"/>
      <c r="E17" s="133"/>
      <c r="F17" s="133"/>
      <c r="G17" s="133"/>
      <c r="H17" s="78"/>
      <c r="I17" s="78"/>
      <c r="J17" s="25"/>
      <c r="K17" s="25"/>
      <c r="L17" s="131"/>
      <c r="M17" s="101"/>
      <c r="AA17" s="96"/>
      <c r="AB17" s="100">
        <v>45</v>
      </c>
      <c r="AC17" s="100">
        <v>1.1242</v>
      </c>
      <c r="AE17" s="96">
        <f t="shared" si="0"/>
        <v>3.1026330000000004</v>
      </c>
      <c r="AF17" s="96">
        <f t="shared" si="1"/>
        <v>0.03183374656</v>
      </c>
      <c r="AG17" s="96">
        <f t="shared" si="2"/>
        <v>0.03135638040803867</v>
      </c>
    </row>
    <row r="18" spans="2:33" ht="19.5" customHeight="1" thickBot="1">
      <c r="B18" s="10"/>
      <c r="C18" s="21"/>
      <c r="D18" s="25"/>
      <c r="E18" s="163" t="s">
        <v>15</v>
      </c>
      <c r="F18" s="164"/>
      <c r="G18" s="164"/>
      <c r="H18" s="164"/>
      <c r="I18" s="165"/>
      <c r="J18" s="25"/>
      <c r="K18" s="25"/>
      <c r="L18" s="131"/>
      <c r="M18" s="101"/>
      <c r="AA18" s="96"/>
      <c r="AB18" s="100">
        <v>50</v>
      </c>
      <c r="AC18" s="100">
        <v>1.2264</v>
      </c>
      <c r="AE18" s="96">
        <f t="shared" si="0"/>
        <v>3.4473700000000003</v>
      </c>
      <c r="AF18" s="96">
        <f t="shared" si="1"/>
        <v>0.034727723519999996</v>
      </c>
      <c r="AG18" s="96">
        <f t="shared" si="2"/>
        <v>0.034358005404986</v>
      </c>
    </row>
    <row r="19" spans="3:33" ht="9" customHeight="1" thickBot="1">
      <c r="C19" s="21"/>
      <c r="D19" s="21"/>
      <c r="E19" s="75"/>
      <c r="F19" s="75"/>
      <c r="G19" s="75"/>
      <c r="H19" s="75"/>
      <c r="I19" s="75"/>
      <c r="J19" s="76"/>
      <c r="K19" s="76"/>
      <c r="L19" s="135"/>
      <c r="M19" s="101"/>
      <c r="AA19" s="96"/>
      <c r="AB19" s="100">
        <v>70</v>
      </c>
      <c r="AC19" s="100">
        <v>1.6242</v>
      </c>
      <c r="AE19" s="96">
        <f t="shared" si="0"/>
        <v>4.8263180000000006</v>
      </c>
      <c r="AF19" s="96">
        <f t="shared" si="1"/>
        <v>0.04599214656</v>
      </c>
      <c r="AG19" s="96">
        <f t="shared" si="2"/>
        <v>0.04622189307377257</v>
      </c>
    </row>
    <row r="20" spans="3:33" ht="19.5" customHeight="1" thickBot="1">
      <c r="C20" s="77"/>
      <c r="D20" s="77"/>
      <c r="E20" s="50" t="s">
        <v>21</v>
      </c>
      <c r="F20" s="78"/>
      <c r="G20" s="78"/>
      <c r="H20" s="75"/>
      <c r="I20" s="50" t="s">
        <v>2</v>
      </c>
      <c r="J20" s="76"/>
      <c r="K20" s="76"/>
      <c r="L20" s="135"/>
      <c r="M20" s="101"/>
      <c r="AA20" s="96"/>
      <c r="AB20" s="100">
        <v>80</v>
      </c>
      <c r="AC20" s="100">
        <v>1.8242</v>
      </c>
      <c r="AE20" s="96">
        <f t="shared" si="0"/>
        <v>5.515792</v>
      </c>
      <c r="AF20" s="96">
        <f t="shared" si="1"/>
        <v>0.05165550656</v>
      </c>
      <c r="AG20" s="96">
        <f t="shared" si="2"/>
        <v>0.05206826951676417</v>
      </c>
    </row>
    <row r="21" spans="2:33" ht="9" customHeight="1" thickBot="1">
      <c r="B21" s="136"/>
      <c r="C21" s="79"/>
      <c r="D21" s="79"/>
      <c r="E21" s="79"/>
      <c r="F21" s="79"/>
      <c r="G21" s="79"/>
      <c r="H21" s="79"/>
      <c r="I21" s="79"/>
      <c r="J21" s="79"/>
      <c r="K21" s="79"/>
      <c r="L21" s="18"/>
      <c r="M21" s="101"/>
      <c r="AA21" s="96"/>
      <c r="AB21" s="100">
        <v>90</v>
      </c>
      <c r="AC21" s="100">
        <v>2.0237</v>
      </c>
      <c r="AE21" s="96">
        <f t="shared" si="0"/>
        <v>6.205266000000001</v>
      </c>
      <c r="AF21" s="96">
        <f t="shared" si="1"/>
        <v>0.057304708159999995</v>
      </c>
      <c r="AG21" s="96">
        <f t="shared" si="2"/>
        <v>0.057857601032154655</v>
      </c>
    </row>
    <row r="22" spans="3:33" ht="19.5" customHeight="1" thickBot="1">
      <c r="C22" s="50" t="s">
        <v>20</v>
      </c>
      <c r="D22" s="80"/>
      <c r="E22" s="32">
        <v>0.041666666666666664</v>
      </c>
      <c r="F22" s="65"/>
      <c r="G22" s="65"/>
      <c r="H22" s="65"/>
      <c r="I22" s="50">
        <f>+E22*25.4</f>
        <v>1.0583333333333331</v>
      </c>
      <c r="J22" s="65"/>
      <c r="K22" s="65"/>
      <c r="L22" s="15"/>
      <c r="M22" s="101"/>
      <c r="AA22" s="96"/>
      <c r="AB22" s="100">
        <v>100</v>
      </c>
      <c r="AC22" s="100">
        <v>2.2226</v>
      </c>
      <c r="AE22" s="96">
        <f t="shared" si="0"/>
        <v>6.8947400000000005</v>
      </c>
      <c r="AF22" s="96">
        <f t="shared" si="1"/>
        <v>0.06293691968</v>
      </c>
      <c r="AG22" s="96">
        <f t="shared" si="2"/>
        <v>0.063589887619944</v>
      </c>
    </row>
    <row r="23" spans="3:33" ht="15" customHeight="1">
      <c r="C23" s="15"/>
      <c r="D23" s="15"/>
      <c r="E23" s="15"/>
      <c r="F23" s="15"/>
      <c r="G23" s="15"/>
      <c r="H23" s="15"/>
      <c r="I23" s="15"/>
      <c r="J23" s="15"/>
      <c r="K23" s="15"/>
      <c r="L23" s="15"/>
      <c r="M23" s="101"/>
      <c r="AA23" s="96"/>
      <c r="AB23" s="100">
        <v>125</v>
      </c>
      <c r="AC23" s="100">
        <v>2.7172</v>
      </c>
      <c r="AE23" s="96">
        <f t="shared" si="0"/>
        <v>8.618425</v>
      </c>
      <c r="AF23" s="96">
        <f t="shared" si="1"/>
        <v>0.07694240896</v>
      </c>
      <c r="AG23" s="96">
        <f t="shared" si="2"/>
        <v>0.0776710325311625</v>
      </c>
    </row>
    <row r="24" spans="2:33" ht="15" customHeight="1">
      <c r="B24" s="137"/>
      <c r="C24" s="15"/>
      <c r="D24" s="15"/>
      <c r="E24" s="15"/>
      <c r="F24" s="15"/>
      <c r="G24" s="15"/>
      <c r="H24" s="162"/>
      <c r="I24" s="162"/>
      <c r="J24" s="162"/>
      <c r="K24" s="19"/>
      <c r="L24" s="15"/>
      <c r="M24" s="101"/>
      <c r="AA24" s="96"/>
      <c r="AB24" s="100">
        <v>150</v>
      </c>
      <c r="AC24" s="100">
        <v>3.2099</v>
      </c>
      <c r="AE24" s="96">
        <f t="shared" si="0"/>
        <v>10.342110000000002</v>
      </c>
      <c r="AF24" s="96">
        <f t="shared" si="1"/>
        <v>0.09089409632</v>
      </c>
      <c r="AG24" s="96">
        <f t="shared" si="2"/>
        <v>0.09139564664487401</v>
      </c>
    </row>
    <row r="25" spans="3:33" ht="15" customHeight="1">
      <c r="C25" s="157" t="s">
        <v>27</v>
      </c>
      <c r="D25" s="157"/>
      <c r="E25" s="157"/>
      <c r="F25" s="157"/>
      <c r="G25" s="157"/>
      <c r="H25" s="157"/>
      <c r="I25" s="157"/>
      <c r="J25" s="157"/>
      <c r="K25" s="157"/>
      <c r="L25" s="157"/>
      <c r="M25" s="101"/>
      <c r="AA25" s="96"/>
      <c r="AB25" s="100">
        <v>200</v>
      </c>
      <c r="AC25" s="100">
        <v>4.1972</v>
      </c>
      <c r="AE25" s="96">
        <f t="shared" si="0"/>
        <v>13.789480000000001</v>
      </c>
      <c r="AF25" s="96">
        <f t="shared" si="1"/>
        <v>0.11885127295999999</v>
      </c>
      <c r="AG25" s="96">
        <f t="shared" si="2"/>
        <v>0.117775282479776</v>
      </c>
    </row>
    <row r="26" ht="15" customHeight="1">
      <c r="AA26" s="96"/>
    </row>
    <row r="27" ht="15" customHeight="1">
      <c r="AA27" s="96"/>
    </row>
    <row r="28" spans="2:27" ht="12.75">
      <c r="B28" s="138"/>
      <c r="C28" s="138"/>
      <c r="D28" s="138"/>
      <c r="E28" s="138"/>
      <c r="F28" s="138"/>
      <c r="G28" s="138"/>
      <c r="H28" s="138"/>
      <c r="I28" s="138"/>
      <c r="J28" s="138"/>
      <c r="K28" s="138"/>
      <c r="L28" s="138"/>
      <c r="M28" s="139"/>
      <c r="N28" s="139"/>
      <c r="AA28" s="96"/>
    </row>
    <row r="29" spans="2:27" ht="12.75">
      <c r="B29" s="138"/>
      <c r="C29" s="138"/>
      <c r="D29" s="138"/>
      <c r="E29" s="138"/>
      <c r="F29" s="138"/>
      <c r="G29" s="138"/>
      <c r="H29" s="138"/>
      <c r="I29" s="138"/>
      <c r="J29" s="138"/>
      <c r="K29" s="138"/>
      <c r="L29" s="138"/>
      <c r="M29" s="139"/>
      <c r="N29" s="139"/>
      <c r="AA29" s="96"/>
    </row>
    <row r="30" spans="2:27" ht="12.75">
      <c r="B30" s="138"/>
      <c r="C30" s="138"/>
      <c r="D30" s="138"/>
      <c r="E30" s="138"/>
      <c r="F30" s="138"/>
      <c r="G30" s="138"/>
      <c r="H30" s="138"/>
      <c r="I30" s="138"/>
      <c r="J30" s="138"/>
      <c r="K30" s="138"/>
      <c r="L30" s="138"/>
      <c r="M30" s="139"/>
      <c r="N30" s="139"/>
      <c r="AA30" s="96"/>
    </row>
    <row r="31" spans="2:27" ht="12.75">
      <c r="B31" s="138"/>
      <c r="C31" s="138"/>
      <c r="D31" s="138"/>
      <c r="E31" s="138"/>
      <c r="F31" s="138"/>
      <c r="G31" s="138"/>
      <c r="H31" s="138"/>
      <c r="I31" s="138"/>
      <c r="J31" s="138"/>
      <c r="K31" s="138"/>
      <c r="L31" s="138"/>
      <c r="M31" s="139"/>
      <c r="N31" s="139"/>
      <c r="AA31" s="96"/>
    </row>
    <row r="32" spans="2:27" ht="12.75">
      <c r="B32" s="138"/>
      <c r="C32" s="138"/>
      <c r="D32" s="138"/>
      <c r="E32" s="138"/>
      <c r="F32" s="138"/>
      <c r="G32" s="138"/>
      <c r="H32" s="138"/>
      <c r="I32" s="138"/>
      <c r="J32" s="138"/>
      <c r="K32" s="138"/>
      <c r="L32" s="138"/>
      <c r="M32" s="139"/>
      <c r="N32" s="139"/>
      <c r="AA32" s="96"/>
    </row>
    <row r="33" spans="2:27" ht="12.75">
      <c r="B33" s="138"/>
      <c r="C33" s="138"/>
      <c r="D33" s="138"/>
      <c r="E33" s="138"/>
      <c r="F33" s="138"/>
      <c r="G33" s="138"/>
      <c r="H33" s="138"/>
      <c r="I33" s="138"/>
      <c r="J33" s="138"/>
      <c r="K33" s="138"/>
      <c r="L33" s="138"/>
      <c r="M33" s="139"/>
      <c r="N33" s="139"/>
      <c r="AA33" s="96"/>
    </row>
    <row r="34" spans="2:27" ht="12.75">
      <c r="B34" s="138"/>
      <c r="C34" s="138"/>
      <c r="D34" s="138"/>
      <c r="E34" s="138"/>
      <c r="F34" s="138"/>
      <c r="G34" s="138"/>
      <c r="H34" s="138"/>
      <c r="I34" s="138"/>
      <c r="J34" s="138"/>
      <c r="K34" s="138"/>
      <c r="L34" s="138"/>
      <c r="M34" s="139"/>
      <c r="N34" s="139"/>
      <c r="AA34" s="96"/>
    </row>
    <row r="35" spans="2:27" ht="12.75">
      <c r="B35" s="138"/>
      <c r="C35" s="138"/>
      <c r="D35" s="138"/>
      <c r="E35" s="138"/>
      <c r="F35" s="138"/>
      <c r="G35" s="138"/>
      <c r="H35" s="138"/>
      <c r="I35" s="138"/>
      <c r="J35" s="138"/>
      <c r="K35" s="138"/>
      <c r="L35" s="138"/>
      <c r="M35" s="139"/>
      <c r="N35" s="139"/>
      <c r="AA35" s="96"/>
    </row>
    <row r="36" spans="2:27" ht="12.75">
      <c r="B36" s="138"/>
      <c r="C36" s="138"/>
      <c r="D36" s="138"/>
      <c r="E36" s="138"/>
      <c r="F36" s="138"/>
      <c r="G36" s="138"/>
      <c r="H36" s="138"/>
      <c r="I36" s="138"/>
      <c r="J36" s="138"/>
      <c r="K36" s="138"/>
      <c r="L36" s="138"/>
      <c r="M36" s="139"/>
      <c r="N36" s="139"/>
      <c r="AA36" s="96"/>
    </row>
    <row r="37" spans="2:27" ht="12.75">
      <c r="B37" s="138"/>
      <c r="C37" s="138"/>
      <c r="D37" s="138"/>
      <c r="E37" s="138"/>
      <c r="F37" s="138"/>
      <c r="G37" s="138"/>
      <c r="H37" s="138"/>
      <c r="I37" s="138"/>
      <c r="J37" s="138"/>
      <c r="K37" s="138"/>
      <c r="L37" s="138"/>
      <c r="M37" s="139"/>
      <c r="N37" s="139"/>
      <c r="AA37" s="96"/>
    </row>
    <row r="38" spans="2:27" ht="12.75">
      <c r="B38" s="138"/>
      <c r="C38" s="138"/>
      <c r="D38" s="138"/>
      <c r="E38" s="138"/>
      <c r="F38" s="138"/>
      <c r="G38" s="138"/>
      <c r="H38" s="138"/>
      <c r="I38" s="138"/>
      <c r="J38" s="138"/>
      <c r="K38" s="138"/>
      <c r="L38" s="138"/>
      <c r="M38" s="139"/>
      <c r="N38" s="139"/>
      <c r="AA38" s="96"/>
    </row>
    <row r="39" spans="2:27" ht="12.75">
      <c r="B39" s="138"/>
      <c r="C39" s="138"/>
      <c r="D39" s="138"/>
      <c r="E39" s="138"/>
      <c r="F39" s="138"/>
      <c r="G39" s="138"/>
      <c r="H39" s="138"/>
      <c r="I39" s="138"/>
      <c r="J39" s="138"/>
      <c r="K39" s="138"/>
      <c r="L39" s="138"/>
      <c r="M39" s="139"/>
      <c r="N39" s="139"/>
      <c r="AA39" s="96"/>
    </row>
    <row r="40" spans="2:27" ht="12.75">
      <c r="B40" s="138"/>
      <c r="C40" s="138"/>
      <c r="D40" s="138"/>
      <c r="E40" s="138"/>
      <c r="F40" s="138"/>
      <c r="G40" s="138"/>
      <c r="H40" s="138"/>
      <c r="I40" s="138"/>
      <c r="J40" s="138"/>
      <c r="K40" s="138"/>
      <c r="L40" s="138"/>
      <c r="M40" s="139"/>
      <c r="N40" s="139"/>
      <c r="AA40" s="96"/>
    </row>
    <row r="41" spans="2:27" ht="12.75">
      <c r="B41" s="138"/>
      <c r="C41" s="138"/>
      <c r="D41" s="138"/>
      <c r="E41" s="138"/>
      <c r="F41" s="138"/>
      <c r="G41" s="138"/>
      <c r="H41" s="138"/>
      <c r="I41" s="138"/>
      <c r="J41" s="138"/>
      <c r="K41" s="138"/>
      <c r="L41" s="138"/>
      <c r="M41" s="139"/>
      <c r="N41" s="139"/>
      <c r="AA41" s="96"/>
    </row>
    <row r="42" spans="2:27" ht="12.75">
      <c r="B42" s="138"/>
      <c r="C42" s="138"/>
      <c r="D42" s="138"/>
      <c r="E42" s="138"/>
      <c r="F42" s="138"/>
      <c r="G42" s="138"/>
      <c r="H42" s="138"/>
      <c r="I42" s="138"/>
      <c r="J42" s="138"/>
      <c r="K42" s="138"/>
      <c r="L42" s="138"/>
      <c r="M42" s="139"/>
      <c r="N42" s="139"/>
      <c r="AA42" s="96"/>
    </row>
    <row r="43" spans="2:27" ht="12.75">
      <c r="B43" s="138"/>
      <c r="C43" s="138"/>
      <c r="D43" s="138"/>
      <c r="E43" s="138"/>
      <c r="F43" s="138"/>
      <c r="G43" s="138"/>
      <c r="H43" s="138"/>
      <c r="I43" s="138"/>
      <c r="J43" s="138"/>
      <c r="K43" s="138"/>
      <c r="L43" s="138"/>
      <c r="M43" s="139"/>
      <c r="N43" s="139"/>
      <c r="AA43" s="96"/>
    </row>
    <row r="44" spans="2:27" ht="12.75">
      <c r="B44" s="138"/>
      <c r="C44" s="138"/>
      <c r="D44" s="138"/>
      <c r="E44" s="138"/>
      <c r="F44" s="138"/>
      <c r="G44" s="138"/>
      <c r="H44" s="138"/>
      <c r="I44" s="138"/>
      <c r="J44" s="138"/>
      <c r="K44" s="138"/>
      <c r="L44" s="138"/>
      <c r="M44" s="139"/>
      <c r="N44" s="139"/>
      <c r="AA44" s="96"/>
    </row>
    <row r="45" ht="12.75">
      <c r="AA45" s="96"/>
    </row>
  </sheetData>
  <sheetProtection password="C678" sheet="1" objects="1" scenarios="1" selectLockedCells="1"/>
  <mergeCells count="6">
    <mergeCell ref="C25:L25"/>
    <mergeCell ref="K12:K13"/>
    <mergeCell ref="C8:K8"/>
    <mergeCell ref="H24:J24"/>
    <mergeCell ref="G12:G13"/>
    <mergeCell ref="E18:I18"/>
  </mergeCells>
  <printOptions/>
  <pageMargins left="0.55" right="0.49" top="0.74"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tabColor indexed="13"/>
  </sheetPr>
  <dimension ref="B5:X54"/>
  <sheetViews>
    <sheetView showGridLines="0" workbookViewId="0" topLeftCell="A1">
      <selection activeCell="V16" sqref="V16"/>
    </sheetView>
  </sheetViews>
  <sheetFormatPr defaultColWidth="9.140625" defaultRowHeight="12.75"/>
  <cols>
    <col min="1" max="1" width="2.7109375" style="0" customWidth="1"/>
    <col min="2" max="2" width="8.7109375" style="0" customWidth="1"/>
    <col min="3" max="3" width="2.28125" style="0" customWidth="1"/>
    <col min="4" max="4" width="10.7109375" style="0" customWidth="1"/>
    <col min="5" max="5" width="2.28125" style="0" customWidth="1"/>
    <col min="6" max="6" width="12.7109375" style="0" customWidth="1"/>
    <col min="7" max="7" width="5.7109375" style="0" customWidth="1"/>
    <col min="8" max="8" width="8.7109375" style="0" customWidth="1"/>
    <col min="9" max="9" width="2.28125" style="0" customWidth="1"/>
    <col min="10" max="10" width="10.7109375" style="0" customWidth="1"/>
    <col min="11" max="11" width="2.28125" style="0" customWidth="1"/>
    <col min="12" max="12" width="12.7109375" style="0" customWidth="1"/>
    <col min="13" max="13" width="5.7109375" style="0" customWidth="1"/>
    <col min="14" max="14" width="8.7109375" style="0" customWidth="1"/>
    <col min="15" max="15" width="2.28125" style="0" customWidth="1"/>
    <col min="16" max="16" width="10.7109375" style="0" customWidth="1"/>
    <col min="17" max="17" width="2.28125" style="0" customWidth="1"/>
    <col min="18" max="18" width="12.7109375" style="0" customWidth="1"/>
    <col min="19" max="19" width="5.7109375" style="0" customWidth="1"/>
    <col min="20" max="20" width="8.7109375" style="0" customWidth="1"/>
    <col min="21" max="21" width="2.28125" style="0" customWidth="1"/>
    <col min="22" max="22" width="10.7109375" style="0" customWidth="1"/>
    <col min="23" max="23" width="2.28125" style="0" customWidth="1"/>
    <col min="24" max="24" width="12.7109375" style="0" customWidth="1"/>
  </cols>
  <sheetData>
    <row r="1" ht="15" customHeight="1"/>
    <row r="2" ht="15" customHeight="1"/>
    <row r="3" ht="15" customHeight="1"/>
    <row r="4" ht="15" customHeight="1"/>
    <row r="5" ht="15" customHeight="1">
      <c r="P5" s="111" t="s">
        <v>27</v>
      </c>
    </row>
    <row r="6" ht="15" customHeight="1" thickBot="1"/>
    <row r="7" spans="2:16" ht="19.5" customHeight="1" thickBot="1">
      <c r="B7" s="177" t="s">
        <v>52</v>
      </c>
      <c r="C7" s="178"/>
      <c r="D7" s="178"/>
      <c r="E7" s="178"/>
      <c r="F7" s="178"/>
      <c r="G7" s="178"/>
      <c r="H7" s="178"/>
      <c r="I7" s="179"/>
      <c r="J7" s="180" t="s">
        <v>48</v>
      </c>
      <c r="K7" s="181"/>
      <c r="L7" s="181"/>
      <c r="M7" s="171" t="s">
        <v>30</v>
      </c>
      <c r="N7" s="171"/>
      <c r="O7" s="171"/>
      <c r="P7" s="172"/>
    </row>
    <row r="8" spans="2:12" ht="19.5" customHeight="1" thickBot="1">
      <c r="B8" s="54"/>
      <c r="C8" s="54"/>
      <c r="D8" s="54"/>
      <c r="E8" s="54"/>
      <c r="I8" s="54"/>
      <c r="J8" s="54"/>
      <c r="K8" s="54"/>
      <c r="L8" s="54"/>
    </row>
    <row r="9" spans="2:24" ht="19.5" customHeight="1" thickBot="1">
      <c r="B9" s="176" t="s">
        <v>49</v>
      </c>
      <c r="C9" s="176"/>
      <c r="D9" s="176"/>
      <c r="E9" s="176"/>
      <c r="F9" s="187" t="s">
        <v>54</v>
      </c>
      <c r="G9" s="187"/>
      <c r="H9" s="187"/>
      <c r="I9" s="58"/>
      <c r="J9" s="176" t="s">
        <v>50</v>
      </c>
      <c r="K9" s="176"/>
      <c r="L9" s="176"/>
      <c r="M9" s="176"/>
      <c r="N9" s="188" t="s">
        <v>44</v>
      </c>
      <c r="O9" s="188"/>
      <c r="P9" s="188"/>
      <c r="R9" s="173" t="s">
        <v>47</v>
      </c>
      <c r="S9" s="174"/>
      <c r="T9" s="175"/>
      <c r="V9" s="110">
        <f>(SUM(F16:F38)+SUM(L16:L38)+SUM(R16:R38)+SUM(X16:X38))/1000</f>
        <v>7.550909194026504</v>
      </c>
      <c r="W9" s="182" t="s">
        <v>71</v>
      </c>
      <c r="X9" s="183"/>
    </row>
    <row r="10" spans="2:20" ht="6.75" customHeight="1" thickBot="1">
      <c r="B10" s="73"/>
      <c r="C10" s="73"/>
      <c r="D10" s="73"/>
      <c r="E10" s="73"/>
      <c r="F10" s="108"/>
      <c r="G10" s="108"/>
      <c r="H10" s="108"/>
      <c r="I10" s="21"/>
      <c r="R10" s="59"/>
      <c r="S10" s="59"/>
      <c r="T10" s="59"/>
    </row>
    <row r="11" spans="2:24" ht="19.5" customHeight="1" thickBot="1">
      <c r="B11" s="166" t="s">
        <v>29</v>
      </c>
      <c r="C11" s="167"/>
      <c r="D11" s="168"/>
      <c r="F11" s="109" t="s">
        <v>46</v>
      </c>
      <c r="G11" s="169">
        <f>+'Compression cost'!E17</f>
        <v>6000</v>
      </c>
      <c r="H11" s="170"/>
      <c r="I11" s="21"/>
      <c r="R11" s="173" t="s">
        <v>51</v>
      </c>
      <c r="S11" s="174"/>
      <c r="T11" s="175"/>
      <c r="V11" s="184">
        <f>V9*'Compression cost'!E17*'Compression cost'!E27/1000</f>
        <v>136.75535540292444</v>
      </c>
      <c r="W11" s="185"/>
      <c r="X11" s="186"/>
    </row>
    <row r="12" spans="9:24" ht="6.75" customHeight="1">
      <c r="I12" s="21"/>
      <c r="J12" s="73"/>
      <c r="K12" s="73"/>
      <c r="L12" s="73"/>
      <c r="N12" s="21"/>
      <c r="O12" s="21"/>
      <c r="P12" s="21"/>
      <c r="Q12" s="21"/>
      <c r="R12" s="21"/>
      <c r="S12" s="21"/>
      <c r="T12" s="21"/>
      <c r="U12" s="21"/>
      <c r="V12" s="21"/>
      <c r="W12" s="21"/>
      <c r="X12" s="21"/>
    </row>
    <row r="13" spans="2:12" ht="19.5" customHeight="1" thickBot="1">
      <c r="B13" s="21"/>
      <c r="C13" s="21"/>
      <c r="D13" s="21"/>
      <c r="E13" s="21"/>
      <c r="F13" s="21"/>
      <c r="G13" s="21"/>
      <c r="H13" s="21"/>
      <c r="I13" s="21"/>
      <c r="J13" s="21"/>
      <c r="K13" s="21"/>
      <c r="L13" s="21"/>
    </row>
    <row r="14" spans="2:24" ht="19.5" customHeight="1" thickBot="1">
      <c r="B14" s="60" t="s">
        <v>22</v>
      </c>
      <c r="C14" s="61"/>
      <c r="D14" s="60" t="s">
        <v>23</v>
      </c>
      <c r="E14" s="61"/>
      <c r="F14" s="62" t="s">
        <v>45</v>
      </c>
      <c r="G14" s="61"/>
      <c r="H14" s="60" t="s">
        <v>22</v>
      </c>
      <c r="I14" s="61"/>
      <c r="J14" s="60" t="s">
        <v>23</v>
      </c>
      <c r="K14" s="61"/>
      <c r="L14" s="62" t="s">
        <v>45</v>
      </c>
      <c r="N14" s="60" t="s">
        <v>22</v>
      </c>
      <c r="O14" s="61"/>
      <c r="P14" s="60" t="s">
        <v>23</v>
      </c>
      <c r="Q14" s="61"/>
      <c r="R14" s="62" t="s">
        <v>45</v>
      </c>
      <c r="S14" s="61"/>
      <c r="T14" s="60" t="s">
        <v>22</v>
      </c>
      <c r="U14" s="61"/>
      <c r="V14" s="60" t="s">
        <v>23</v>
      </c>
      <c r="W14" s="61"/>
      <c r="X14" s="62" t="s">
        <v>45</v>
      </c>
    </row>
    <row r="15" spans="2:12" ht="19.5" customHeight="1">
      <c r="B15" s="61"/>
      <c r="C15" s="61"/>
      <c r="D15" s="61"/>
      <c r="E15" s="61"/>
      <c r="F15" s="61"/>
      <c r="G15" s="61"/>
      <c r="H15" s="61"/>
      <c r="I15" s="61"/>
      <c r="J15" s="61"/>
      <c r="K15" s="61"/>
      <c r="L15" s="61"/>
    </row>
    <row r="16" spans="2:24" ht="19.5" customHeight="1">
      <c r="B16" s="63">
        <v>1</v>
      </c>
      <c r="C16" s="61"/>
      <c r="D16" s="64">
        <v>77</v>
      </c>
      <c r="E16" s="61"/>
      <c r="F16" s="105">
        <f>IF(D16&gt;=10,IF(D16&lt;=76,47.356*EXP(D16*0.054675),3190),"0")</f>
        <v>3190</v>
      </c>
      <c r="G16" s="61"/>
      <c r="H16" s="63">
        <v>13</v>
      </c>
      <c r="I16" s="61"/>
      <c r="J16" s="64"/>
      <c r="K16" s="61"/>
      <c r="L16" s="105" t="str">
        <f>IF(J16&gt;=10,IF(J16&lt;=76,47.356*EXP(J16*0.054675),3190),"0")</f>
        <v>0</v>
      </c>
      <c r="N16" s="63">
        <v>25</v>
      </c>
      <c r="O16" s="61"/>
      <c r="P16" s="64"/>
      <c r="Q16" s="61"/>
      <c r="R16" s="105" t="str">
        <f>IF(P16&gt;=10,IF(P16&lt;=76,47.356*EXP(P16*0.054675),3190),"0")</f>
        <v>0</v>
      </c>
      <c r="S16" s="61"/>
      <c r="T16" s="63">
        <v>37</v>
      </c>
      <c r="U16" s="61"/>
      <c r="V16" s="64"/>
      <c r="W16" s="61"/>
      <c r="X16" s="105" t="str">
        <f>IF(V16&gt;=10,IF(V16&lt;=76,47.356*EXP(V16*0.054675),3190),"0")</f>
        <v>0</v>
      </c>
    </row>
    <row r="17" spans="2:24" ht="9.75" customHeight="1">
      <c r="B17" s="61"/>
      <c r="C17" s="61"/>
      <c r="D17" s="61"/>
      <c r="E17" s="61"/>
      <c r="F17" s="106"/>
      <c r="G17" s="61"/>
      <c r="H17" s="61"/>
      <c r="I17" s="61"/>
      <c r="J17" s="61"/>
      <c r="K17" s="61"/>
      <c r="L17" s="106"/>
      <c r="N17" s="61"/>
      <c r="O17" s="61"/>
      <c r="P17" s="61"/>
      <c r="Q17" s="61"/>
      <c r="R17" s="106"/>
      <c r="S17" s="61"/>
      <c r="T17" s="61"/>
      <c r="U17" s="61"/>
      <c r="V17" s="61"/>
      <c r="W17" s="61"/>
      <c r="X17" s="106"/>
    </row>
    <row r="18" spans="2:24" ht="19.5" customHeight="1">
      <c r="B18" s="63">
        <v>2</v>
      </c>
      <c r="C18" s="61"/>
      <c r="D18" s="64">
        <v>9</v>
      </c>
      <c r="E18" s="61"/>
      <c r="F18" s="105" t="str">
        <f>IF(D18&gt;=10,IF(D18&lt;=76,47.356*EXP(D18*0.054675),3190),"0")</f>
        <v>0</v>
      </c>
      <c r="G18" s="61"/>
      <c r="H18" s="63">
        <v>14</v>
      </c>
      <c r="I18" s="61"/>
      <c r="J18" s="64"/>
      <c r="K18" s="61"/>
      <c r="L18" s="105" t="str">
        <f>IF(J18&gt;=10,IF(J18&lt;=76,47.356*EXP(J18*0.054675),3190),"0")</f>
        <v>0</v>
      </c>
      <c r="N18" s="63">
        <v>26</v>
      </c>
      <c r="O18" s="61"/>
      <c r="P18" s="64"/>
      <c r="Q18" s="61"/>
      <c r="R18" s="105" t="str">
        <f>IF(P18&gt;=10,IF(P18&lt;=76,47.356*EXP(P18*0.054675),3190),"0")</f>
        <v>0</v>
      </c>
      <c r="S18" s="61"/>
      <c r="T18" s="63">
        <v>38</v>
      </c>
      <c r="U18" s="61"/>
      <c r="V18" s="64"/>
      <c r="W18" s="61"/>
      <c r="X18" s="105" t="str">
        <f>IF(V18&gt;=10,IF(V18&lt;=76,47.356*EXP(V18*0.054675),3190),"0")</f>
        <v>0</v>
      </c>
    </row>
    <row r="19" spans="2:24" ht="9.75" customHeight="1">
      <c r="B19" s="61"/>
      <c r="C19" s="61"/>
      <c r="D19" s="61"/>
      <c r="E19" s="61"/>
      <c r="F19" s="106"/>
      <c r="G19" s="61"/>
      <c r="H19" s="61"/>
      <c r="I19" s="61"/>
      <c r="J19" s="61"/>
      <c r="K19" s="61"/>
      <c r="L19" s="106"/>
      <c r="N19" s="61"/>
      <c r="O19" s="61"/>
      <c r="P19" s="61"/>
      <c r="Q19" s="61"/>
      <c r="R19" s="106"/>
      <c r="S19" s="61"/>
      <c r="T19" s="61"/>
      <c r="U19" s="61"/>
      <c r="V19" s="61"/>
      <c r="W19" s="61"/>
      <c r="X19" s="106"/>
    </row>
    <row r="20" spans="2:24" ht="19.5" customHeight="1">
      <c r="B20" s="63">
        <v>3</v>
      </c>
      <c r="C20" s="61"/>
      <c r="D20" s="64">
        <v>10</v>
      </c>
      <c r="E20" s="61"/>
      <c r="F20" s="105">
        <f>IF(D20&gt;=10,IF(D20&lt;=76,47.356*EXP(D20*0.054675),3190),"0")</f>
        <v>81.81360315731028</v>
      </c>
      <c r="G20" s="61"/>
      <c r="H20" s="63">
        <v>15</v>
      </c>
      <c r="I20" s="61"/>
      <c r="J20" s="64"/>
      <c r="K20" s="61"/>
      <c r="L20" s="105" t="str">
        <f>IF(J20&gt;=10,IF(J20&lt;=76,47.356*EXP(J20*0.054675),3190),"0")</f>
        <v>0</v>
      </c>
      <c r="N20" s="63">
        <v>27</v>
      </c>
      <c r="O20" s="61"/>
      <c r="P20" s="64"/>
      <c r="Q20" s="61"/>
      <c r="R20" s="105" t="str">
        <f>IF(P20&gt;=10,IF(P20&lt;=76,47.356*EXP(P20*0.054675),3190),"0")</f>
        <v>0</v>
      </c>
      <c r="S20" s="61"/>
      <c r="T20" s="63">
        <v>39</v>
      </c>
      <c r="U20" s="61"/>
      <c r="V20" s="64"/>
      <c r="W20" s="61"/>
      <c r="X20" s="105" t="str">
        <f>IF(V20&gt;=10,IF(V20&lt;=76,47.356*EXP(V20*0.054675),3190),"0")</f>
        <v>0</v>
      </c>
    </row>
    <row r="21" spans="2:24" ht="9.75" customHeight="1">
      <c r="B21" s="61"/>
      <c r="C21" s="61"/>
      <c r="D21" s="61"/>
      <c r="E21" s="61"/>
      <c r="F21" s="106"/>
      <c r="G21" s="61"/>
      <c r="H21" s="61"/>
      <c r="I21" s="61"/>
      <c r="J21" s="61"/>
      <c r="K21" s="61"/>
      <c r="L21" s="106"/>
      <c r="N21" s="61"/>
      <c r="O21" s="61"/>
      <c r="P21" s="61"/>
      <c r="Q21" s="61"/>
      <c r="R21" s="106"/>
      <c r="S21" s="61"/>
      <c r="T21" s="61"/>
      <c r="U21" s="61"/>
      <c r="V21" s="61"/>
      <c r="W21" s="61"/>
      <c r="X21" s="106"/>
    </row>
    <row r="22" spans="2:24" ht="19.5" customHeight="1">
      <c r="B22" s="63">
        <v>4</v>
      </c>
      <c r="C22" s="61"/>
      <c r="D22" s="64">
        <v>60</v>
      </c>
      <c r="E22" s="61"/>
      <c r="F22" s="105">
        <f>IF(D22&gt;=10,IF(D22&lt;=76,47.356*EXP(D22*0.054675),3190),"0")</f>
        <v>1259.1517104627278</v>
      </c>
      <c r="G22" s="61"/>
      <c r="H22" s="63">
        <v>16</v>
      </c>
      <c r="I22" s="61"/>
      <c r="J22" s="64"/>
      <c r="K22" s="61"/>
      <c r="L22" s="105" t="str">
        <f>IF(J22&gt;=10,IF(J22&lt;=76,47.356*EXP(J22*0.054675),3190),"0")</f>
        <v>0</v>
      </c>
      <c r="N22" s="63">
        <v>28</v>
      </c>
      <c r="O22" s="61"/>
      <c r="P22" s="64"/>
      <c r="Q22" s="61"/>
      <c r="R22" s="105" t="str">
        <f>IF(P22&gt;=10,IF(P22&lt;=76,47.356*EXP(P22*0.054675),3190),"0")</f>
        <v>0</v>
      </c>
      <c r="S22" s="61"/>
      <c r="T22" s="63">
        <v>40</v>
      </c>
      <c r="U22" s="61"/>
      <c r="V22" s="64"/>
      <c r="W22" s="61"/>
      <c r="X22" s="105" t="str">
        <f>IF(V22&gt;=10,IF(V22&lt;=76,47.356*EXP(V22*0.054675),3190),"0")</f>
        <v>0</v>
      </c>
    </row>
    <row r="23" spans="2:24" ht="9.75" customHeight="1">
      <c r="B23" s="61"/>
      <c r="C23" s="61"/>
      <c r="D23" s="61"/>
      <c r="E23" s="61"/>
      <c r="F23" s="106"/>
      <c r="G23" s="61"/>
      <c r="H23" s="61"/>
      <c r="I23" s="61"/>
      <c r="J23" s="61"/>
      <c r="K23" s="61"/>
      <c r="L23" s="106"/>
      <c r="N23" s="61"/>
      <c r="O23" s="61"/>
      <c r="P23" s="61"/>
      <c r="Q23" s="61"/>
      <c r="R23" s="106"/>
      <c r="S23" s="61"/>
      <c r="T23" s="61"/>
      <c r="U23" s="61"/>
      <c r="V23" s="61"/>
      <c r="W23" s="61"/>
      <c r="X23" s="106"/>
    </row>
    <row r="24" spans="2:24" ht="19.5" customHeight="1">
      <c r="B24" s="63">
        <v>5</v>
      </c>
      <c r="C24" s="61"/>
      <c r="D24" s="64">
        <v>76</v>
      </c>
      <c r="E24" s="61"/>
      <c r="F24" s="105">
        <f>IF(D24&gt;=10,IF(D24&lt;=76,47.356*EXP(D24*0.054675),3190),"0")</f>
        <v>3019.943880406466</v>
      </c>
      <c r="G24" s="61"/>
      <c r="H24" s="63">
        <v>17</v>
      </c>
      <c r="I24" s="61"/>
      <c r="J24" s="64"/>
      <c r="K24" s="61"/>
      <c r="L24" s="105" t="str">
        <f>IF(J24&gt;=10,IF(J24&lt;=76,47.356*EXP(J24*0.054675),3190),"0")</f>
        <v>0</v>
      </c>
      <c r="N24" s="63">
        <v>29</v>
      </c>
      <c r="O24" s="61"/>
      <c r="P24" s="64"/>
      <c r="Q24" s="61"/>
      <c r="R24" s="105" t="str">
        <f>IF(P24&gt;=10,IF(P24&lt;=76,47.356*EXP(P24*0.054675),3190),"0")</f>
        <v>0</v>
      </c>
      <c r="S24" s="61"/>
      <c r="T24" s="63">
        <v>41</v>
      </c>
      <c r="U24" s="61"/>
      <c r="V24" s="64"/>
      <c r="W24" s="61"/>
      <c r="X24" s="105" t="str">
        <f>IF(V24&gt;=10,IF(V24&lt;=76,47.356*EXP(V24*0.054675),3190),"0")</f>
        <v>0</v>
      </c>
    </row>
    <row r="25" spans="2:24" ht="9.75" customHeight="1">
      <c r="B25" s="61"/>
      <c r="C25" s="61"/>
      <c r="D25" s="61"/>
      <c r="E25" s="61"/>
      <c r="F25" s="106"/>
      <c r="G25" s="61"/>
      <c r="H25" s="61"/>
      <c r="I25" s="61"/>
      <c r="J25" s="61"/>
      <c r="K25" s="61"/>
      <c r="L25" s="106"/>
      <c r="N25" s="61"/>
      <c r="O25" s="61"/>
      <c r="P25" s="61"/>
      <c r="Q25" s="61"/>
      <c r="R25" s="106"/>
      <c r="S25" s="61"/>
      <c r="T25" s="61"/>
      <c r="U25" s="61"/>
      <c r="V25" s="61"/>
      <c r="W25" s="61"/>
      <c r="X25" s="106"/>
    </row>
    <row r="26" spans="2:24" ht="19.5" customHeight="1">
      <c r="B26" s="63">
        <v>6</v>
      </c>
      <c r="C26" s="61"/>
      <c r="D26" s="64"/>
      <c r="E26" s="61"/>
      <c r="F26" s="105" t="str">
        <f>IF(D26&gt;=10,IF(D26&lt;=76,47.356*EXP(D26*0.054675),3190),"0")</f>
        <v>0</v>
      </c>
      <c r="G26" s="61"/>
      <c r="H26" s="63">
        <v>18</v>
      </c>
      <c r="I26" s="61"/>
      <c r="J26" s="64"/>
      <c r="K26" s="61"/>
      <c r="L26" s="105" t="str">
        <f>IF(J26&gt;=10,IF(J26&lt;=76,47.356*EXP(J26*0.054675),3190),"0")</f>
        <v>0</v>
      </c>
      <c r="N26" s="63">
        <v>30</v>
      </c>
      <c r="O26" s="61"/>
      <c r="P26" s="64"/>
      <c r="Q26" s="61"/>
      <c r="R26" s="105" t="str">
        <f>IF(P26&gt;=10,IF(P26&lt;=76,47.356*EXP(P26*0.054675),3190),"0")</f>
        <v>0</v>
      </c>
      <c r="S26" s="61"/>
      <c r="T26" s="63">
        <v>42</v>
      </c>
      <c r="U26" s="61"/>
      <c r="V26" s="64"/>
      <c r="W26" s="61"/>
      <c r="X26" s="105" t="str">
        <f>IF(V26&gt;=10,IF(V26&lt;=76,47.356*EXP(V26*0.054675),3190),"0")</f>
        <v>0</v>
      </c>
    </row>
    <row r="27" spans="2:24" ht="9.75" customHeight="1">
      <c r="B27" s="61"/>
      <c r="C27" s="61"/>
      <c r="D27" s="61"/>
      <c r="E27" s="61"/>
      <c r="F27" s="106"/>
      <c r="G27" s="61"/>
      <c r="H27" s="61"/>
      <c r="I27" s="61"/>
      <c r="J27" s="61"/>
      <c r="K27" s="61"/>
      <c r="L27" s="106"/>
      <c r="N27" s="61"/>
      <c r="O27" s="61"/>
      <c r="P27" s="61"/>
      <c r="Q27" s="61"/>
      <c r="R27" s="106"/>
      <c r="S27" s="61"/>
      <c r="T27" s="61"/>
      <c r="U27" s="61"/>
      <c r="V27" s="61"/>
      <c r="W27" s="61"/>
      <c r="X27" s="106"/>
    </row>
    <row r="28" spans="2:24" ht="19.5" customHeight="1">
      <c r="B28" s="63">
        <v>7</v>
      </c>
      <c r="C28" s="61"/>
      <c r="D28" s="64"/>
      <c r="E28" s="61"/>
      <c r="F28" s="105" t="str">
        <f>IF(D28&gt;=10,IF(D28&lt;=76,47.356*EXP(D28*0.054675),3190),"0")</f>
        <v>0</v>
      </c>
      <c r="G28" s="61"/>
      <c r="H28" s="63">
        <v>19</v>
      </c>
      <c r="I28" s="61"/>
      <c r="J28" s="64"/>
      <c r="K28" s="61"/>
      <c r="L28" s="105" t="str">
        <f>IF(J28&gt;=10,IF(J28&lt;=76,47.356*EXP(J28*0.054675),3190),"0")</f>
        <v>0</v>
      </c>
      <c r="N28" s="63">
        <v>31</v>
      </c>
      <c r="O28" s="61"/>
      <c r="P28" s="64"/>
      <c r="Q28" s="61"/>
      <c r="R28" s="105" t="str">
        <f>IF(P28&gt;=10,IF(P28&lt;=76,47.356*EXP(P28*0.054675),3190),"0")</f>
        <v>0</v>
      </c>
      <c r="S28" s="61"/>
      <c r="T28" s="63">
        <v>43</v>
      </c>
      <c r="U28" s="61"/>
      <c r="V28" s="64"/>
      <c r="W28" s="61"/>
      <c r="X28" s="105" t="str">
        <f>IF(V28&gt;=10,IF(V28&lt;=76,47.356*EXP(V28*0.054675),3190),"0")</f>
        <v>0</v>
      </c>
    </row>
    <row r="29" spans="2:24" ht="9.75" customHeight="1">
      <c r="B29" s="61"/>
      <c r="C29" s="61"/>
      <c r="D29" s="61"/>
      <c r="E29" s="61"/>
      <c r="F29" s="106"/>
      <c r="G29" s="61"/>
      <c r="H29" s="61"/>
      <c r="I29" s="61"/>
      <c r="J29" s="61"/>
      <c r="K29" s="61"/>
      <c r="L29" s="106"/>
      <c r="N29" s="61"/>
      <c r="O29" s="61"/>
      <c r="P29" s="61"/>
      <c r="Q29" s="61"/>
      <c r="R29" s="106"/>
      <c r="S29" s="61"/>
      <c r="T29" s="61"/>
      <c r="U29" s="61"/>
      <c r="V29" s="61"/>
      <c r="W29" s="61"/>
      <c r="X29" s="106"/>
    </row>
    <row r="30" spans="2:24" ht="19.5" customHeight="1">
      <c r="B30" s="63">
        <v>8</v>
      </c>
      <c r="C30" s="61"/>
      <c r="D30" s="64"/>
      <c r="E30" s="61"/>
      <c r="F30" s="105" t="str">
        <f>IF(D30&gt;=10,IF(D30&lt;=76,47.356*EXP(D30*0.054675),3190),"0")</f>
        <v>0</v>
      </c>
      <c r="G30" s="61"/>
      <c r="H30" s="63">
        <v>20</v>
      </c>
      <c r="I30" s="61"/>
      <c r="J30" s="64"/>
      <c r="K30" s="61"/>
      <c r="L30" s="105" t="str">
        <f>IF(J30&gt;=10,IF(J30&lt;=76,47.356*EXP(J30*0.054675),3190),"0")</f>
        <v>0</v>
      </c>
      <c r="N30" s="63">
        <v>32</v>
      </c>
      <c r="O30" s="61"/>
      <c r="P30" s="64"/>
      <c r="Q30" s="61"/>
      <c r="R30" s="105" t="str">
        <f>IF(P30&gt;=10,IF(P30&lt;=76,47.356*EXP(P30*0.054675),3190),"0")</f>
        <v>0</v>
      </c>
      <c r="S30" s="61"/>
      <c r="T30" s="63">
        <v>44</v>
      </c>
      <c r="U30" s="61"/>
      <c r="V30" s="64"/>
      <c r="W30" s="61"/>
      <c r="X30" s="105" t="str">
        <f>IF(V30&gt;=10,IF(V30&lt;=76,47.356*EXP(V30*0.054675),3190),"0")</f>
        <v>0</v>
      </c>
    </row>
    <row r="31" spans="2:24" ht="9.75" customHeight="1">
      <c r="B31" s="61"/>
      <c r="C31" s="61"/>
      <c r="D31" s="61"/>
      <c r="E31" s="61"/>
      <c r="F31" s="106"/>
      <c r="G31" s="61"/>
      <c r="H31" s="61"/>
      <c r="I31" s="61"/>
      <c r="J31" s="61"/>
      <c r="K31" s="61"/>
      <c r="L31" s="106"/>
      <c r="N31" s="61"/>
      <c r="O31" s="61"/>
      <c r="P31" s="61"/>
      <c r="Q31" s="61"/>
      <c r="R31" s="106"/>
      <c r="S31" s="61"/>
      <c r="T31" s="61"/>
      <c r="U31" s="61"/>
      <c r="V31" s="61"/>
      <c r="W31" s="61"/>
      <c r="X31" s="106"/>
    </row>
    <row r="32" spans="2:24" ht="19.5" customHeight="1">
      <c r="B32" s="63">
        <v>9</v>
      </c>
      <c r="C32" s="61"/>
      <c r="D32" s="64"/>
      <c r="E32" s="61"/>
      <c r="F32" s="105" t="str">
        <f>IF(D32&gt;=10,IF(D32&lt;=76,47.356*EXP(D32*0.054675),3190),"0")</f>
        <v>0</v>
      </c>
      <c r="G32" s="61"/>
      <c r="H32" s="63">
        <v>21</v>
      </c>
      <c r="I32" s="61"/>
      <c r="J32" s="64"/>
      <c r="K32" s="61"/>
      <c r="L32" s="105" t="str">
        <f>IF(J32&gt;=10,IF(J32&lt;=76,47.356*EXP(J32*0.054675),3190),"0")</f>
        <v>0</v>
      </c>
      <c r="N32" s="63">
        <v>33</v>
      </c>
      <c r="O32" s="61"/>
      <c r="P32" s="64"/>
      <c r="Q32" s="61"/>
      <c r="R32" s="105" t="str">
        <f>IF(P32&gt;=10,IF(P32&lt;=76,47.356*EXP(P32*0.054675),3190),"0")</f>
        <v>0</v>
      </c>
      <c r="S32" s="61"/>
      <c r="T32" s="63">
        <v>45</v>
      </c>
      <c r="U32" s="61"/>
      <c r="V32" s="64"/>
      <c r="W32" s="61"/>
      <c r="X32" s="105" t="str">
        <f>IF(V32&gt;=10,IF(V32&lt;=76,47.356*EXP(V32*0.054675),3190),"0")</f>
        <v>0</v>
      </c>
    </row>
    <row r="33" spans="2:24" ht="9.75" customHeight="1">
      <c r="B33" s="61"/>
      <c r="C33" s="61"/>
      <c r="D33" s="61"/>
      <c r="E33" s="61"/>
      <c r="F33" s="106"/>
      <c r="G33" s="61"/>
      <c r="H33" s="61"/>
      <c r="I33" s="61"/>
      <c r="J33" s="61"/>
      <c r="K33" s="61"/>
      <c r="L33" s="106"/>
      <c r="N33" s="61"/>
      <c r="O33" s="61"/>
      <c r="P33" s="61"/>
      <c r="Q33" s="61"/>
      <c r="R33" s="106"/>
      <c r="S33" s="61"/>
      <c r="T33" s="61"/>
      <c r="U33" s="61"/>
      <c r="V33" s="61"/>
      <c r="W33" s="61"/>
      <c r="X33" s="106"/>
    </row>
    <row r="34" spans="2:24" ht="19.5" customHeight="1">
      <c r="B34" s="63">
        <v>10</v>
      </c>
      <c r="C34" s="61"/>
      <c r="D34" s="64"/>
      <c r="E34" s="61"/>
      <c r="F34" s="105" t="str">
        <f>IF(D34&gt;=10,IF(D34&lt;=76,47.356*EXP(D34*0.054675),3190),"0")</f>
        <v>0</v>
      </c>
      <c r="G34" s="61"/>
      <c r="H34" s="63">
        <v>22</v>
      </c>
      <c r="I34" s="61"/>
      <c r="J34" s="64"/>
      <c r="K34" s="61"/>
      <c r="L34" s="105" t="str">
        <f>IF(J34&gt;=10,IF(J34&lt;=76,47.356*EXP(J34*0.054675),3190),"0")</f>
        <v>0</v>
      </c>
      <c r="N34" s="63">
        <v>34</v>
      </c>
      <c r="O34" s="61"/>
      <c r="P34" s="64"/>
      <c r="Q34" s="61"/>
      <c r="R34" s="105" t="str">
        <f>IF(P34&gt;=10,IF(P34&lt;=76,47.356*EXP(P34*0.054675),3190),"0")</f>
        <v>0</v>
      </c>
      <c r="S34" s="61"/>
      <c r="T34" s="63">
        <v>46</v>
      </c>
      <c r="U34" s="61"/>
      <c r="V34" s="64"/>
      <c r="W34" s="61"/>
      <c r="X34" s="105" t="str">
        <f>IF(V34&gt;=10,IF(V34&lt;=76,47.356*EXP(V34*0.054675),3190),"0")</f>
        <v>0</v>
      </c>
    </row>
    <row r="35" spans="2:24" ht="9.75" customHeight="1">
      <c r="B35" s="61"/>
      <c r="C35" s="61"/>
      <c r="D35" s="61"/>
      <c r="E35" s="61"/>
      <c r="F35" s="106"/>
      <c r="G35" s="61"/>
      <c r="H35" s="61"/>
      <c r="I35" s="61"/>
      <c r="J35" s="61"/>
      <c r="K35" s="61"/>
      <c r="L35" s="106"/>
      <c r="N35" s="61"/>
      <c r="O35" s="61"/>
      <c r="P35" s="61"/>
      <c r="Q35" s="61"/>
      <c r="R35" s="106"/>
      <c r="S35" s="61"/>
      <c r="T35" s="61"/>
      <c r="U35" s="61"/>
      <c r="V35" s="61"/>
      <c r="W35" s="61"/>
      <c r="X35" s="106"/>
    </row>
    <row r="36" spans="2:24" ht="19.5" customHeight="1">
      <c r="B36" s="63">
        <v>11</v>
      </c>
      <c r="C36" s="61"/>
      <c r="D36" s="64"/>
      <c r="E36" s="61"/>
      <c r="F36" s="105" t="str">
        <f>IF(D36&gt;=10,IF(D36&lt;=76,47.356*EXP(D36*0.054675),3190),"0")</f>
        <v>0</v>
      </c>
      <c r="G36" s="61"/>
      <c r="H36" s="63">
        <v>23</v>
      </c>
      <c r="I36" s="61"/>
      <c r="J36" s="64"/>
      <c r="K36" s="61"/>
      <c r="L36" s="105" t="str">
        <f>IF(J36&gt;=10,IF(J36&lt;=76,47.356*EXP(J36*0.054675),3190),"0")</f>
        <v>0</v>
      </c>
      <c r="N36" s="63">
        <v>35</v>
      </c>
      <c r="O36" s="61"/>
      <c r="P36" s="64"/>
      <c r="Q36" s="61"/>
      <c r="R36" s="105" t="str">
        <f>IF(P36&gt;=10,IF(P36&lt;=76,47.356*EXP(P36*0.054675),3190),"0")</f>
        <v>0</v>
      </c>
      <c r="S36" s="61"/>
      <c r="T36" s="63">
        <v>47</v>
      </c>
      <c r="U36" s="61"/>
      <c r="V36" s="64"/>
      <c r="W36" s="61"/>
      <c r="X36" s="105" t="str">
        <f>IF(V36&gt;=10,IF(V36&lt;=76,47.356*EXP(V36*0.054675),3190),"0")</f>
        <v>0</v>
      </c>
    </row>
    <row r="37" spans="2:24" ht="9.75" customHeight="1">
      <c r="B37" s="61"/>
      <c r="C37" s="61"/>
      <c r="D37" s="61"/>
      <c r="E37" s="61"/>
      <c r="F37" s="106"/>
      <c r="G37" s="61"/>
      <c r="H37" s="61"/>
      <c r="I37" s="61"/>
      <c r="J37" s="61"/>
      <c r="K37" s="61"/>
      <c r="L37" s="106"/>
      <c r="N37" s="61"/>
      <c r="O37" s="61"/>
      <c r="P37" s="61"/>
      <c r="Q37" s="61"/>
      <c r="R37" s="106"/>
      <c r="S37" s="61"/>
      <c r="T37" s="61"/>
      <c r="U37" s="61"/>
      <c r="V37" s="61"/>
      <c r="W37" s="61"/>
      <c r="X37" s="106"/>
    </row>
    <row r="38" spans="2:24" ht="19.5" customHeight="1">
      <c r="B38" s="63">
        <v>12</v>
      </c>
      <c r="C38" s="61"/>
      <c r="D38" s="64"/>
      <c r="E38" s="61"/>
      <c r="F38" s="105" t="str">
        <f>IF(D38&gt;=10,IF(D38&lt;=76,47.356*EXP(D38*0.054675),3190),"0")</f>
        <v>0</v>
      </c>
      <c r="G38" s="61"/>
      <c r="H38" s="63">
        <v>24</v>
      </c>
      <c r="I38" s="61"/>
      <c r="J38" s="64"/>
      <c r="K38" s="61"/>
      <c r="L38" s="105" t="str">
        <f>IF(J38&gt;=10,IF(J38&lt;=76,47.356*EXP(J38*0.054675),3190),"0")</f>
        <v>0</v>
      </c>
      <c r="N38" s="63">
        <v>36</v>
      </c>
      <c r="O38" s="61"/>
      <c r="P38" s="64"/>
      <c r="Q38" s="61"/>
      <c r="R38" s="105" t="str">
        <f>IF(P38&gt;=10,IF(P38&lt;=76,47.356*EXP(P38*0.054675),3190),"0")</f>
        <v>0</v>
      </c>
      <c r="S38" s="61"/>
      <c r="T38" s="63">
        <v>48</v>
      </c>
      <c r="U38" s="61"/>
      <c r="V38" s="64"/>
      <c r="W38" s="61"/>
      <c r="X38" s="105" t="str">
        <f>IF(V38&gt;=10,IF(V38&lt;=76,47.356*EXP(V38*0.054675),3190),"0")</f>
        <v>0</v>
      </c>
    </row>
    <row r="39" spans="2:24" ht="19.5" customHeight="1">
      <c r="B39" s="53"/>
      <c r="C39" s="53"/>
      <c r="D39" s="53"/>
      <c r="E39" s="53"/>
      <c r="F39" s="107"/>
      <c r="G39" s="53"/>
      <c r="H39" s="53"/>
      <c r="I39" s="53"/>
      <c r="J39" s="53"/>
      <c r="K39" s="53"/>
      <c r="L39" s="53"/>
      <c r="N39" s="53"/>
      <c r="O39" s="53"/>
      <c r="P39" s="53"/>
      <c r="Q39" s="53"/>
      <c r="R39" s="53"/>
      <c r="S39" s="53"/>
      <c r="T39" s="53"/>
      <c r="U39" s="53"/>
      <c r="V39" s="53"/>
      <c r="W39" s="53"/>
      <c r="X39" s="53"/>
    </row>
    <row r="40" spans="2:24" ht="19.5" customHeight="1">
      <c r="B40" s="112" t="s">
        <v>72</v>
      </c>
      <c r="C40" s="53"/>
      <c r="D40" s="53"/>
      <c r="E40" s="53"/>
      <c r="G40" s="53"/>
      <c r="H40" s="53"/>
      <c r="I40" s="53"/>
      <c r="J40" s="53"/>
      <c r="K40" s="53"/>
      <c r="L40" s="53"/>
      <c r="N40" s="53"/>
      <c r="O40" s="53"/>
      <c r="P40" s="53"/>
      <c r="Q40" s="53"/>
      <c r="R40" s="34"/>
      <c r="S40" s="53"/>
      <c r="T40" s="53"/>
      <c r="U40" s="53"/>
      <c r="V40" s="53"/>
      <c r="W40" s="53"/>
      <c r="X40" s="53"/>
    </row>
    <row r="41" spans="2:24" ht="19.5" customHeight="1">
      <c r="B41" s="53"/>
      <c r="C41" s="53"/>
      <c r="D41" s="53"/>
      <c r="E41" s="53"/>
      <c r="F41" s="53"/>
      <c r="G41" s="53"/>
      <c r="H41" s="53"/>
      <c r="I41" s="53"/>
      <c r="J41" s="53"/>
      <c r="K41" s="53"/>
      <c r="L41" s="53"/>
      <c r="N41" s="53"/>
      <c r="O41" s="53"/>
      <c r="P41" s="53"/>
      <c r="Q41" s="53"/>
      <c r="R41" s="53"/>
      <c r="S41" s="53"/>
      <c r="T41" s="53"/>
      <c r="U41" s="53"/>
      <c r="V41" s="53"/>
      <c r="W41" s="53"/>
      <c r="X41" s="53"/>
    </row>
    <row r="42" spans="2:24" ht="19.5" customHeight="1">
      <c r="B42" s="53"/>
      <c r="C42" s="53"/>
      <c r="D42" s="53"/>
      <c r="E42" s="53"/>
      <c r="F42" s="107"/>
      <c r="G42" s="53"/>
      <c r="H42" s="53"/>
      <c r="I42" s="53"/>
      <c r="J42" s="53"/>
      <c r="K42" s="53"/>
      <c r="L42" s="107"/>
      <c r="N42" s="53"/>
      <c r="O42" s="53"/>
      <c r="P42" s="53"/>
      <c r="Q42" s="53"/>
      <c r="R42" s="53"/>
      <c r="S42" s="53"/>
      <c r="T42" s="53"/>
      <c r="U42" s="53"/>
      <c r="V42" s="53"/>
      <c r="W42" s="53"/>
      <c r="X42" s="53"/>
    </row>
    <row r="43" spans="2:24" ht="19.5" customHeight="1">
      <c r="B43" s="53"/>
      <c r="C43" s="53"/>
      <c r="D43" s="53"/>
      <c r="E43" s="53"/>
      <c r="F43" s="53"/>
      <c r="G43" s="53"/>
      <c r="H43" s="53"/>
      <c r="I43" s="53"/>
      <c r="J43" s="53"/>
      <c r="K43" s="53"/>
      <c r="L43" s="53"/>
      <c r="N43" s="53"/>
      <c r="O43" s="53"/>
      <c r="P43" s="53"/>
      <c r="Q43" s="53"/>
      <c r="R43" s="53"/>
      <c r="S43" s="53"/>
      <c r="T43" s="53"/>
      <c r="U43" s="53"/>
      <c r="V43" s="53"/>
      <c r="W43" s="53"/>
      <c r="X43" s="53"/>
    </row>
    <row r="44" spans="2:24" ht="19.5" customHeight="1">
      <c r="B44" s="53"/>
      <c r="C44" s="53"/>
      <c r="D44" s="53"/>
      <c r="E44" s="53"/>
      <c r="F44" s="53"/>
      <c r="G44" s="53"/>
      <c r="H44" s="53"/>
      <c r="I44" s="53"/>
      <c r="J44" s="53"/>
      <c r="K44" s="53"/>
      <c r="L44" s="53"/>
      <c r="N44" s="53"/>
      <c r="O44" s="53"/>
      <c r="P44" s="53"/>
      <c r="Q44" s="53"/>
      <c r="R44" s="53"/>
      <c r="S44" s="53"/>
      <c r="T44" s="53"/>
      <c r="U44" s="53"/>
      <c r="V44" s="53"/>
      <c r="W44" s="53"/>
      <c r="X44" s="53"/>
    </row>
    <row r="45" spans="2:24" ht="19.5" customHeight="1">
      <c r="B45" s="53"/>
      <c r="C45" s="53"/>
      <c r="D45" s="53"/>
      <c r="E45" s="53"/>
      <c r="F45" s="53"/>
      <c r="G45" s="53"/>
      <c r="H45" s="53"/>
      <c r="I45" s="53"/>
      <c r="J45" s="53"/>
      <c r="K45" s="53"/>
      <c r="L45" s="53"/>
      <c r="N45" s="53"/>
      <c r="O45" s="53"/>
      <c r="P45" s="53"/>
      <c r="Q45" s="53"/>
      <c r="R45" s="53"/>
      <c r="S45" s="53"/>
      <c r="T45" s="53"/>
      <c r="U45" s="53"/>
      <c r="V45" s="53"/>
      <c r="W45" s="53"/>
      <c r="X45" s="53"/>
    </row>
    <row r="46" spans="2:24" ht="19.5" customHeight="1">
      <c r="B46" s="53"/>
      <c r="C46" s="53"/>
      <c r="D46" s="53"/>
      <c r="E46" s="53"/>
      <c r="F46" s="53"/>
      <c r="G46" s="53"/>
      <c r="H46" s="53"/>
      <c r="I46" s="53"/>
      <c r="J46" s="53"/>
      <c r="K46" s="53"/>
      <c r="L46" s="53"/>
      <c r="N46" s="53"/>
      <c r="O46" s="53"/>
      <c r="P46" s="53"/>
      <c r="Q46" s="53"/>
      <c r="R46" s="53"/>
      <c r="S46" s="53"/>
      <c r="T46" s="53"/>
      <c r="U46" s="53"/>
      <c r="V46" s="53"/>
      <c r="W46" s="53"/>
      <c r="X46" s="53"/>
    </row>
    <row r="47" spans="2:24" ht="19.5" customHeight="1">
      <c r="B47" s="53"/>
      <c r="C47" s="53"/>
      <c r="D47" s="53"/>
      <c r="E47" s="53"/>
      <c r="F47" s="53"/>
      <c r="G47" s="53"/>
      <c r="H47" s="53"/>
      <c r="I47" s="53"/>
      <c r="J47" s="53"/>
      <c r="K47" s="53"/>
      <c r="L47" s="53"/>
      <c r="N47" s="53"/>
      <c r="O47" s="53"/>
      <c r="P47" s="53"/>
      <c r="Q47" s="53"/>
      <c r="R47" s="53"/>
      <c r="S47" s="53"/>
      <c r="T47" s="53"/>
      <c r="U47" s="53"/>
      <c r="V47" s="53"/>
      <c r="W47" s="53"/>
      <c r="X47" s="53"/>
    </row>
    <row r="48" spans="2:24" ht="19.5" customHeight="1">
      <c r="B48" s="53"/>
      <c r="C48" s="53"/>
      <c r="D48" s="53"/>
      <c r="E48" s="53"/>
      <c r="F48" s="53"/>
      <c r="G48" s="53"/>
      <c r="H48" s="53"/>
      <c r="I48" s="53"/>
      <c r="J48" s="53"/>
      <c r="K48" s="53"/>
      <c r="L48" s="53"/>
      <c r="N48" s="53"/>
      <c r="O48" s="53"/>
      <c r="P48" s="53"/>
      <c r="Q48" s="53"/>
      <c r="R48" s="53"/>
      <c r="S48" s="53"/>
      <c r="T48" s="53"/>
      <c r="U48" s="53"/>
      <c r="V48" s="53"/>
      <c r="W48" s="53"/>
      <c r="X48" s="53"/>
    </row>
    <row r="49" spans="2:24" ht="19.5" customHeight="1">
      <c r="B49" s="53"/>
      <c r="C49" s="53"/>
      <c r="D49" s="53"/>
      <c r="E49" s="53"/>
      <c r="F49" s="53"/>
      <c r="G49" s="53"/>
      <c r="H49" s="53"/>
      <c r="I49" s="53"/>
      <c r="J49" s="53"/>
      <c r="K49" s="53"/>
      <c r="L49" s="53"/>
      <c r="N49" s="53"/>
      <c r="O49" s="53"/>
      <c r="P49" s="53"/>
      <c r="Q49" s="53"/>
      <c r="R49" s="53"/>
      <c r="S49" s="53"/>
      <c r="T49" s="53"/>
      <c r="U49" s="53"/>
      <c r="V49" s="53"/>
      <c r="W49" s="53"/>
      <c r="X49" s="53"/>
    </row>
    <row r="50" spans="2:12" ht="19.5" customHeight="1">
      <c r="B50" s="53"/>
      <c r="C50" s="53"/>
      <c r="D50" s="53"/>
      <c r="E50" s="53"/>
      <c r="F50" s="53"/>
      <c r="G50" s="53"/>
      <c r="H50" s="53"/>
      <c r="I50" s="53"/>
      <c r="J50" s="53"/>
      <c r="K50" s="53"/>
      <c r="L50" s="53"/>
    </row>
    <row r="51" spans="2:12" ht="19.5" customHeight="1">
      <c r="B51" s="53"/>
      <c r="C51" s="53"/>
      <c r="D51" s="53"/>
      <c r="E51" s="53"/>
      <c r="F51" s="53"/>
      <c r="G51" s="53"/>
      <c r="H51" s="53"/>
      <c r="I51" s="53"/>
      <c r="J51" s="53"/>
      <c r="K51" s="53"/>
      <c r="L51" s="53"/>
    </row>
    <row r="52" spans="2:12" ht="19.5" customHeight="1">
      <c r="B52" s="53"/>
      <c r="C52" s="53"/>
      <c r="D52" s="53"/>
      <c r="E52" s="53"/>
      <c r="F52" s="53"/>
      <c r="G52" s="53"/>
      <c r="H52" s="53"/>
      <c r="I52" s="53"/>
      <c r="J52" s="53"/>
      <c r="K52" s="53"/>
      <c r="L52" s="53"/>
    </row>
    <row r="53" spans="2:12" ht="19.5" customHeight="1">
      <c r="B53" s="53"/>
      <c r="C53" s="53"/>
      <c r="D53" s="53"/>
      <c r="E53" s="53"/>
      <c r="F53" s="53"/>
      <c r="G53" s="53"/>
      <c r="H53" s="53"/>
      <c r="I53" s="53"/>
      <c r="J53" s="53"/>
      <c r="K53" s="53"/>
      <c r="L53" s="53"/>
    </row>
    <row r="54" spans="2:12" ht="19.5" customHeight="1">
      <c r="B54" s="53"/>
      <c r="C54" s="53"/>
      <c r="D54" s="53"/>
      <c r="E54" s="53"/>
      <c r="F54" s="53"/>
      <c r="G54" s="53"/>
      <c r="H54" s="53"/>
      <c r="I54" s="53"/>
      <c r="J54" s="53"/>
      <c r="K54" s="53"/>
      <c r="L54" s="53"/>
    </row>
    <row r="55" ht="19.5" customHeight="1"/>
    <row r="56" ht="19.5" customHeight="1"/>
    <row r="57" ht="19.5" customHeight="1"/>
  </sheetData>
  <sheetProtection password="C678" sheet="1" objects="1" scenarios="1" selectLockedCells="1"/>
  <mergeCells count="13">
    <mergeCell ref="W9:X9"/>
    <mergeCell ref="V11:X11"/>
    <mergeCell ref="F9:H9"/>
    <mergeCell ref="N9:P9"/>
    <mergeCell ref="R11:T11"/>
    <mergeCell ref="B11:D11"/>
    <mergeCell ref="G11:H11"/>
    <mergeCell ref="M7:P7"/>
    <mergeCell ref="R9:T9"/>
    <mergeCell ref="B9:E9"/>
    <mergeCell ref="J9:M9"/>
    <mergeCell ref="B7:I7"/>
    <mergeCell ref="J7:L7"/>
  </mergeCells>
  <conditionalFormatting sqref="L37 R37 F37 F17 F19 F21 F23 F25 F27 F29 F31 F33 F35 L17 L19 L21 L23 L25 L27 L29 L31 L33 L35 R17 R19 R21 R23 R25 R27 R29 R31 R33 R35 X17 X19 X21 X23 X25 X27 X29 X31 X33 X35 X37">
    <cfRule type="cellIs" priority="1" dxfId="0" operator="lessThan" stopIfTrue="1">
      <formula>80</formula>
    </cfRule>
  </conditionalFormatting>
  <conditionalFormatting sqref="P37 D37 J37 D17 D19 D21 D23 D25 D27 D29 D31 D33 D35 J17 J19 J21 J23 J25 J27 J29 J31 J33 J35 P17 P19 P21 P23 P25 P27 P29 P31 P33 P35 V17 V19 V21 V23 V25 V27 V29 V31 V33 V35 V37">
    <cfRule type="cellIs" priority="2" dxfId="1" operator="notBetween" stopIfTrue="1">
      <formula>10</formula>
      <formula>76</formula>
    </cfRule>
  </conditionalFormatting>
  <conditionalFormatting sqref="F16 L34 X36 F18 F20 F22 F24 F26 F28 F30 F32 F34 F36 F38 L16 L18 L20 L22 L24 L26 L28 L30 L32 L36 L38 R16 R18 R20 R22 R24 R26 R28 R30 R32 R34 R36 R38 X16 X18 X20 X22 X24 X26 X28 X30 X32 X34 X38">
    <cfRule type="cellIs" priority="3" dxfId="2" operator="notBetween" stopIfTrue="1">
      <formula>80</formula>
      <formula>3030</formula>
    </cfRule>
  </conditionalFormatting>
  <conditionalFormatting sqref="D16 D18 D20 D22 D24 D26 D28 D30 D32 D34 D36 D38 J16 J18 J20 J22 J24 P24 P22 J26 J28 J30 J32 J34 J36 J38 P16 P18 P20 P26 P28 P30 P32 P34 P36 P38 V16 V18 V20 V22 V24 V26 V28 V30 V32 V34 V36 V38">
    <cfRule type="cellIs" priority="4" dxfId="3" operator="notBetween" stopIfTrue="1">
      <formula>10</formula>
      <formula>76</formula>
    </cfRule>
  </conditionalFormatting>
  <printOptions/>
  <pageMargins left="0.72" right="0.27" top="1" bottom="1" header="0.5" footer="0.5"/>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tabColor indexed="34"/>
  </sheetPr>
  <dimension ref="B5:X54"/>
  <sheetViews>
    <sheetView showGridLines="0" workbookViewId="0" topLeftCell="A1">
      <selection activeCell="V32" sqref="V32"/>
    </sheetView>
  </sheetViews>
  <sheetFormatPr defaultColWidth="9.140625" defaultRowHeight="12.75"/>
  <cols>
    <col min="1" max="1" width="2.7109375" style="0" customWidth="1"/>
    <col min="2" max="2" width="8.7109375" style="0" customWidth="1"/>
    <col min="3" max="3" width="2.28125" style="0" customWidth="1"/>
    <col min="4" max="4" width="10.7109375" style="0" customWidth="1"/>
    <col min="5" max="5" width="2.28125" style="0" customWidth="1"/>
    <col min="6" max="6" width="12.7109375" style="0" customWidth="1"/>
    <col min="7" max="7" width="5.7109375" style="0" customWidth="1"/>
    <col min="8" max="8" width="8.7109375" style="0" customWidth="1"/>
    <col min="9" max="9" width="2.28125" style="0" customWidth="1"/>
    <col min="10" max="10" width="10.7109375" style="0" customWidth="1"/>
    <col min="11" max="11" width="2.28125" style="0" customWidth="1"/>
    <col min="12" max="12" width="12.7109375" style="0" customWidth="1"/>
    <col min="13" max="13" width="5.7109375" style="0" customWidth="1"/>
    <col min="14" max="14" width="8.7109375" style="0" customWidth="1"/>
    <col min="15" max="15" width="2.28125" style="0" customWidth="1"/>
    <col min="16" max="16" width="10.7109375" style="0" customWidth="1"/>
    <col min="17" max="17" width="2.28125" style="0" customWidth="1"/>
    <col min="18" max="18" width="12.7109375" style="0" customWidth="1"/>
    <col min="19" max="19" width="5.7109375" style="0" customWidth="1"/>
    <col min="20" max="20" width="8.7109375" style="0" customWidth="1"/>
    <col min="21" max="21" width="2.28125" style="0" customWidth="1"/>
    <col min="22" max="22" width="10.7109375" style="0" customWidth="1"/>
    <col min="23" max="23" width="2.28125" style="0" customWidth="1"/>
    <col min="24" max="24" width="12.7109375" style="0" customWidth="1"/>
  </cols>
  <sheetData>
    <row r="1" ht="15" customHeight="1"/>
    <row r="2" ht="15" customHeight="1"/>
    <row r="3" ht="15" customHeight="1"/>
    <row r="4" ht="15" customHeight="1"/>
    <row r="5" ht="15" customHeight="1">
      <c r="P5" s="111" t="s">
        <v>27</v>
      </c>
    </row>
    <row r="6" ht="15" customHeight="1" thickBot="1"/>
    <row r="7" spans="2:16" ht="19.5" customHeight="1" thickBot="1">
      <c r="B7" s="177" t="s">
        <v>52</v>
      </c>
      <c r="C7" s="178"/>
      <c r="D7" s="178"/>
      <c r="E7" s="178"/>
      <c r="F7" s="178"/>
      <c r="G7" s="178"/>
      <c r="H7" s="178"/>
      <c r="I7" s="179"/>
      <c r="J7" s="180" t="s">
        <v>48</v>
      </c>
      <c r="K7" s="181"/>
      <c r="L7" s="181"/>
      <c r="M7" s="171" t="s">
        <v>30</v>
      </c>
      <c r="N7" s="171"/>
      <c r="O7" s="171"/>
      <c r="P7" s="172"/>
    </row>
    <row r="8" spans="2:12" ht="19.5" customHeight="1" thickBot="1">
      <c r="B8" s="54"/>
      <c r="C8" s="54"/>
      <c r="D8" s="54"/>
      <c r="E8" s="54"/>
      <c r="I8" s="54"/>
      <c r="J8" s="54"/>
      <c r="K8" s="54"/>
      <c r="L8" s="54"/>
    </row>
    <row r="9" spans="2:24" ht="19.5" customHeight="1" thickBot="1">
      <c r="B9" s="176" t="s">
        <v>49</v>
      </c>
      <c r="C9" s="176"/>
      <c r="D9" s="176"/>
      <c r="E9" s="176"/>
      <c r="F9" s="187" t="s">
        <v>43</v>
      </c>
      <c r="G9" s="187"/>
      <c r="H9" s="187"/>
      <c r="I9" s="58"/>
      <c r="J9" s="176" t="s">
        <v>50</v>
      </c>
      <c r="K9" s="176"/>
      <c r="L9" s="176"/>
      <c r="M9" s="176"/>
      <c r="N9" s="188" t="s">
        <v>53</v>
      </c>
      <c r="O9" s="188"/>
      <c r="P9" s="188"/>
      <c r="R9" s="173" t="s">
        <v>47</v>
      </c>
      <c r="S9" s="174"/>
      <c r="T9" s="175"/>
      <c r="V9" s="110">
        <f>(SUM(F16:F38)+SUM(L16:L38)+SUM(R16:R38)+SUM(X16:X38))/1000</f>
        <v>19.822861428376783</v>
      </c>
      <c r="W9" s="182" t="s">
        <v>71</v>
      </c>
      <c r="X9" s="183"/>
    </row>
    <row r="10" spans="2:20" ht="6.75" customHeight="1" thickBot="1">
      <c r="B10" s="73"/>
      <c r="C10" s="73"/>
      <c r="D10" s="73"/>
      <c r="E10" s="73"/>
      <c r="F10" s="108"/>
      <c r="G10" s="108"/>
      <c r="H10" s="108"/>
      <c r="I10" s="21"/>
      <c r="R10" s="59"/>
      <c r="S10" s="59"/>
      <c r="T10" s="59"/>
    </row>
    <row r="11" spans="2:24" ht="19.5" customHeight="1" thickBot="1">
      <c r="B11" s="166" t="s">
        <v>29</v>
      </c>
      <c r="C11" s="167"/>
      <c r="D11" s="168"/>
      <c r="F11" s="109" t="s">
        <v>46</v>
      </c>
      <c r="G11" s="169">
        <f>+'Compression cost'!E17</f>
        <v>6000</v>
      </c>
      <c r="H11" s="170"/>
      <c r="I11" s="21"/>
      <c r="R11" s="173" t="s">
        <v>51</v>
      </c>
      <c r="S11" s="174"/>
      <c r="T11" s="175"/>
      <c r="V11" s="184">
        <f>V9*'Compression cost'!E17*'Compression cost'!E27/1000</f>
        <v>359.01404586949053</v>
      </c>
      <c r="W11" s="185"/>
      <c r="X11" s="186"/>
    </row>
    <row r="12" spans="9:24" ht="6.75" customHeight="1">
      <c r="I12" s="21"/>
      <c r="J12" s="73"/>
      <c r="K12" s="73"/>
      <c r="L12" s="73"/>
      <c r="N12" s="21"/>
      <c r="O12" s="21"/>
      <c r="P12" s="21"/>
      <c r="Q12" s="21"/>
      <c r="R12" s="21"/>
      <c r="S12" s="21"/>
      <c r="T12" s="21"/>
      <c r="U12" s="21"/>
      <c r="V12" s="21"/>
      <c r="W12" s="21"/>
      <c r="X12" s="21"/>
    </row>
    <row r="13" spans="2:12" ht="19.5" customHeight="1" thickBot="1">
      <c r="B13" s="21"/>
      <c r="C13" s="21"/>
      <c r="D13" s="21"/>
      <c r="E13" s="21"/>
      <c r="F13" s="21"/>
      <c r="G13" s="21"/>
      <c r="H13" s="21"/>
      <c r="I13" s="21"/>
      <c r="J13" s="21"/>
      <c r="K13" s="21"/>
      <c r="L13" s="21"/>
    </row>
    <row r="14" spans="2:24" ht="19.5" customHeight="1" thickBot="1">
      <c r="B14" s="60" t="s">
        <v>22</v>
      </c>
      <c r="C14" s="61"/>
      <c r="D14" s="60" t="s">
        <v>23</v>
      </c>
      <c r="E14" s="61"/>
      <c r="F14" s="62" t="s">
        <v>45</v>
      </c>
      <c r="G14" s="61"/>
      <c r="H14" s="60" t="s">
        <v>22</v>
      </c>
      <c r="I14" s="61"/>
      <c r="J14" s="60" t="s">
        <v>23</v>
      </c>
      <c r="K14" s="61"/>
      <c r="L14" s="62" t="s">
        <v>45</v>
      </c>
      <c r="N14" s="60" t="s">
        <v>22</v>
      </c>
      <c r="O14" s="61"/>
      <c r="P14" s="60" t="s">
        <v>23</v>
      </c>
      <c r="Q14" s="61"/>
      <c r="R14" s="62" t="s">
        <v>45</v>
      </c>
      <c r="S14" s="61"/>
      <c r="T14" s="60" t="s">
        <v>22</v>
      </c>
      <c r="U14" s="61"/>
      <c r="V14" s="60" t="s">
        <v>23</v>
      </c>
      <c r="W14" s="61"/>
      <c r="X14" s="62" t="s">
        <v>45</v>
      </c>
    </row>
    <row r="15" spans="2:12" ht="19.5" customHeight="1">
      <c r="B15" s="61"/>
      <c r="C15" s="61"/>
      <c r="D15" s="61"/>
      <c r="E15" s="61"/>
      <c r="F15" s="61"/>
      <c r="G15" s="61"/>
      <c r="H15" s="61"/>
      <c r="I15" s="61"/>
      <c r="J15" s="61"/>
      <c r="K15" s="61"/>
      <c r="L15" s="61"/>
    </row>
    <row r="16" spans="2:24" ht="19.5" customHeight="1">
      <c r="B16" s="63">
        <v>1</v>
      </c>
      <c r="C16" s="61"/>
      <c r="D16" s="64">
        <v>10</v>
      </c>
      <c r="E16" s="61"/>
      <c r="F16" s="105">
        <f>IF(D16&gt;=10,IF(D16&lt;=70,131.38*EXP(0.05366*D16),5930),"0")</f>
        <v>224.68375663609032</v>
      </c>
      <c r="G16" s="61"/>
      <c r="H16" s="63">
        <v>13</v>
      </c>
      <c r="I16" s="61"/>
      <c r="J16" s="64"/>
      <c r="K16" s="61"/>
      <c r="L16" s="105" t="str">
        <f>IF(J16&gt;=10,IF(J16&lt;=70,131.38*EXP(0.05366*J16),5930),"0")</f>
        <v>0</v>
      </c>
      <c r="N16" s="63">
        <v>25</v>
      </c>
      <c r="O16" s="61"/>
      <c r="P16" s="64"/>
      <c r="Q16" s="61"/>
      <c r="R16" s="105" t="str">
        <f>IF(P16&gt;=10,IF(P16&lt;=70,131.38*EXP(0.05366*P16),5930),"0")</f>
        <v>0</v>
      </c>
      <c r="S16" s="61"/>
      <c r="T16" s="63">
        <v>37</v>
      </c>
      <c r="U16" s="61"/>
      <c r="V16" s="64"/>
      <c r="W16" s="61"/>
      <c r="X16" s="105" t="str">
        <f>IF(V16&gt;=10,IF(V16&lt;=70,131.38*EXP(0.05366*V16),5930),"0")</f>
        <v>0</v>
      </c>
    </row>
    <row r="17" spans="2:24" ht="9.75" customHeight="1">
      <c r="B17" s="61"/>
      <c r="C17" s="61"/>
      <c r="D17" s="61"/>
      <c r="E17" s="61"/>
      <c r="F17" s="106"/>
      <c r="G17" s="61"/>
      <c r="H17" s="61"/>
      <c r="I17" s="61"/>
      <c r="J17" s="61"/>
      <c r="K17" s="61"/>
      <c r="L17" s="106"/>
      <c r="N17" s="61"/>
      <c r="O17" s="61"/>
      <c r="P17" s="61"/>
      <c r="Q17" s="61"/>
      <c r="R17" s="106"/>
      <c r="S17" s="61"/>
      <c r="T17" s="61"/>
      <c r="U17" s="61"/>
      <c r="V17" s="61"/>
      <c r="W17" s="61"/>
      <c r="X17" s="106"/>
    </row>
    <row r="18" spans="2:24" ht="19.5" customHeight="1">
      <c r="B18" s="63">
        <v>2</v>
      </c>
      <c r="C18" s="61"/>
      <c r="D18" s="64">
        <v>9</v>
      </c>
      <c r="E18" s="61"/>
      <c r="F18" s="105" t="str">
        <f>IF(D18&gt;=10,IF(D18&lt;=70,131.38*EXP(0.05366*D18),5930),"0")</f>
        <v>0</v>
      </c>
      <c r="G18" s="61"/>
      <c r="H18" s="63">
        <v>14</v>
      </c>
      <c r="I18" s="61"/>
      <c r="J18" s="64"/>
      <c r="K18" s="61"/>
      <c r="L18" s="105" t="str">
        <f>IF(J18&gt;=10,IF(J18&lt;=70,131.38*EXP(0.05366*J18),5930),"0")</f>
        <v>0</v>
      </c>
      <c r="N18" s="63">
        <v>26</v>
      </c>
      <c r="O18" s="61"/>
      <c r="P18" s="64"/>
      <c r="Q18" s="61"/>
      <c r="R18" s="105" t="str">
        <f>IF(P18&gt;=10,IF(P18&lt;=70,131.38*EXP(0.05366*P18),5930),"0")</f>
        <v>0</v>
      </c>
      <c r="S18" s="61"/>
      <c r="T18" s="63">
        <v>38</v>
      </c>
      <c r="U18" s="61"/>
      <c r="V18" s="64"/>
      <c r="W18" s="61"/>
      <c r="X18" s="105" t="str">
        <f>IF(V18&gt;=10,IF(V18&lt;=70,131.38*EXP(0.05366*V18),5930),"0")</f>
        <v>0</v>
      </c>
    </row>
    <row r="19" spans="2:24" ht="9.75" customHeight="1">
      <c r="B19" s="61"/>
      <c r="C19" s="61"/>
      <c r="D19" s="61"/>
      <c r="E19" s="61"/>
      <c r="F19" s="106"/>
      <c r="G19" s="61"/>
      <c r="H19" s="61"/>
      <c r="I19" s="61"/>
      <c r="J19" s="61"/>
      <c r="K19" s="61"/>
      <c r="L19" s="106"/>
      <c r="N19" s="61"/>
      <c r="O19" s="61"/>
      <c r="P19" s="61"/>
      <c r="Q19" s="61"/>
      <c r="R19" s="106"/>
      <c r="S19" s="61"/>
      <c r="T19" s="61"/>
      <c r="U19" s="61"/>
      <c r="V19" s="61"/>
      <c r="W19" s="61"/>
      <c r="X19" s="106"/>
    </row>
    <row r="20" spans="2:24" ht="19.5" customHeight="1">
      <c r="B20" s="63">
        <v>3</v>
      </c>
      <c r="C20" s="61"/>
      <c r="D20" s="64">
        <v>71</v>
      </c>
      <c r="E20" s="61"/>
      <c r="F20" s="105">
        <f>IF(D20&gt;=10,IF(D20&lt;=70,131.38*EXP(0.05366*D20),5930),"0")</f>
        <v>5930</v>
      </c>
      <c r="G20" s="61"/>
      <c r="H20" s="63">
        <v>15</v>
      </c>
      <c r="I20" s="61"/>
      <c r="J20" s="64"/>
      <c r="K20" s="61"/>
      <c r="L20" s="105" t="str">
        <f>IF(J20&gt;=10,IF(J20&lt;=70,131.38*EXP(0.05366*J20),5930),"0")</f>
        <v>0</v>
      </c>
      <c r="N20" s="63">
        <v>27</v>
      </c>
      <c r="O20" s="61"/>
      <c r="P20" s="64"/>
      <c r="Q20" s="61"/>
      <c r="R20" s="105" t="str">
        <f>IF(P20&gt;=10,IF(P20&lt;=70,131.38*EXP(0.05366*P20),5930),"0")</f>
        <v>0</v>
      </c>
      <c r="S20" s="61"/>
      <c r="T20" s="63">
        <v>39</v>
      </c>
      <c r="U20" s="61"/>
      <c r="V20" s="64"/>
      <c r="W20" s="61"/>
      <c r="X20" s="105" t="str">
        <f>IF(V20&gt;=10,IF(V20&lt;=70,131.38*EXP(0.05366*V20),5930),"0")</f>
        <v>0</v>
      </c>
    </row>
    <row r="21" spans="2:24" ht="9.75" customHeight="1">
      <c r="B21" s="61"/>
      <c r="C21" s="61"/>
      <c r="D21" s="61"/>
      <c r="E21" s="61"/>
      <c r="F21" s="106"/>
      <c r="G21" s="61"/>
      <c r="H21" s="61"/>
      <c r="I21" s="61"/>
      <c r="J21" s="61"/>
      <c r="K21" s="61"/>
      <c r="L21" s="106"/>
      <c r="N21" s="61"/>
      <c r="O21" s="61"/>
      <c r="P21" s="61"/>
      <c r="Q21" s="61"/>
      <c r="R21" s="106"/>
      <c r="S21" s="61"/>
      <c r="T21" s="61"/>
      <c r="U21" s="61"/>
      <c r="V21" s="61"/>
      <c r="W21" s="61"/>
      <c r="X21" s="106"/>
    </row>
    <row r="22" spans="2:24" ht="19.5" customHeight="1">
      <c r="B22" s="63">
        <v>4</v>
      </c>
      <c r="C22" s="61"/>
      <c r="D22" s="64">
        <v>70</v>
      </c>
      <c r="E22" s="61"/>
      <c r="F22" s="105">
        <f>IF(D22&gt;=10,IF(D22&lt;=70,131.38*EXP(0.05366*D22),5930),"0")</f>
        <v>5621.1631488699595</v>
      </c>
      <c r="G22" s="61"/>
      <c r="H22" s="63">
        <v>16</v>
      </c>
      <c r="I22" s="61"/>
      <c r="J22" s="64"/>
      <c r="K22" s="61"/>
      <c r="L22" s="105" t="str">
        <f>IF(J22&gt;=10,IF(J22&lt;=70,131.38*EXP(0.05366*J22),5930),"0")</f>
        <v>0</v>
      </c>
      <c r="N22" s="63">
        <v>28</v>
      </c>
      <c r="O22" s="61"/>
      <c r="P22" s="64"/>
      <c r="Q22" s="61"/>
      <c r="R22" s="105" t="str">
        <f>IF(P22&gt;=10,IF(P22&lt;=70,131.38*EXP(0.05366*P22),5930),"0")</f>
        <v>0</v>
      </c>
      <c r="S22" s="61"/>
      <c r="T22" s="63">
        <v>40</v>
      </c>
      <c r="U22" s="61"/>
      <c r="V22" s="64"/>
      <c r="W22" s="61"/>
      <c r="X22" s="105" t="str">
        <f>IF(V22&gt;=10,IF(V22&lt;=70,131.38*EXP(0.05366*V22),5930),"0")</f>
        <v>0</v>
      </c>
    </row>
    <row r="23" spans="2:24" ht="9.75" customHeight="1">
      <c r="B23" s="61"/>
      <c r="C23" s="61"/>
      <c r="D23" s="61"/>
      <c r="E23" s="61"/>
      <c r="F23" s="106"/>
      <c r="G23" s="61"/>
      <c r="H23" s="61"/>
      <c r="I23" s="61"/>
      <c r="J23" s="61"/>
      <c r="K23" s="61"/>
      <c r="L23" s="106"/>
      <c r="N23" s="61"/>
      <c r="O23" s="61"/>
      <c r="P23" s="61"/>
      <c r="Q23" s="61"/>
      <c r="R23" s="106"/>
      <c r="S23" s="61"/>
      <c r="T23" s="61"/>
      <c r="U23" s="61"/>
      <c r="V23" s="61"/>
      <c r="W23" s="61"/>
      <c r="X23" s="106"/>
    </row>
    <row r="24" spans="2:24" ht="19.5" customHeight="1">
      <c r="B24" s="63">
        <v>5</v>
      </c>
      <c r="C24" s="61"/>
      <c r="D24" s="64">
        <v>11</v>
      </c>
      <c r="E24" s="61"/>
      <c r="F24" s="105">
        <f>IF(D24&gt;=10,IF(D24&lt;=70,131.38*EXP(0.05366*D24),5930),"0")</f>
        <v>237.069628106019</v>
      </c>
      <c r="G24" s="61"/>
      <c r="H24" s="63">
        <v>17</v>
      </c>
      <c r="I24" s="61"/>
      <c r="J24" s="64"/>
      <c r="K24" s="61"/>
      <c r="L24" s="105" t="str">
        <f>IF(J24&gt;=10,IF(J24&lt;=70,131.38*EXP(0.05366*J24),5930),"0")</f>
        <v>0</v>
      </c>
      <c r="N24" s="63">
        <v>29</v>
      </c>
      <c r="O24" s="61"/>
      <c r="P24" s="64"/>
      <c r="Q24" s="61"/>
      <c r="R24" s="105" t="str">
        <f>IF(P24&gt;=10,IF(P24&lt;=70,131.38*EXP(0.05366*P24),5930),"0")</f>
        <v>0</v>
      </c>
      <c r="S24" s="61"/>
      <c r="T24" s="63">
        <v>41</v>
      </c>
      <c r="U24" s="61"/>
      <c r="V24" s="64"/>
      <c r="W24" s="61"/>
      <c r="X24" s="105" t="str">
        <f>IF(V24&gt;=10,IF(V24&lt;=70,131.38*EXP(0.05366*V24),5930),"0")</f>
        <v>0</v>
      </c>
    </row>
    <row r="25" spans="2:24" ht="9.75" customHeight="1">
      <c r="B25" s="61"/>
      <c r="C25" s="61"/>
      <c r="D25" s="61"/>
      <c r="E25" s="61"/>
      <c r="F25" s="106"/>
      <c r="G25" s="61"/>
      <c r="H25" s="61"/>
      <c r="I25" s="61"/>
      <c r="J25" s="61"/>
      <c r="K25" s="61"/>
      <c r="L25" s="106"/>
      <c r="N25" s="61"/>
      <c r="O25" s="61"/>
      <c r="P25" s="61"/>
      <c r="Q25" s="61"/>
      <c r="R25" s="106"/>
      <c r="S25" s="61"/>
      <c r="T25" s="61"/>
      <c r="U25" s="61"/>
      <c r="V25" s="61"/>
      <c r="W25" s="61"/>
      <c r="X25" s="106"/>
    </row>
    <row r="26" spans="2:24" ht="19.5" customHeight="1">
      <c r="B26" s="63">
        <v>6</v>
      </c>
      <c r="C26" s="61"/>
      <c r="D26" s="64">
        <v>60</v>
      </c>
      <c r="E26" s="61"/>
      <c r="F26" s="105">
        <f>IF(D26&gt;=10,IF(D26&lt;=70,131.38*EXP(0.05366*D26),5930),"0")</f>
        <v>3286.8794146728746</v>
      </c>
      <c r="G26" s="61"/>
      <c r="H26" s="63">
        <v>18</v>
      </c>
      <c r="I26" s="61"/>
      <c r="J26" s="64"/>
      <c r="K26" s="61"/>
      <c r="L26" s="105" t="str">
        <f>IF(J26&gt;=10,IF(J26&lt;=70,131.38*EXP(0.05366*J26),5930),"0")</f>
        <v>0</v>
      </c>
      <c r="N26" s="63">
        <v>30</v>
      </c>
      <c r="O26" s="61"/>
      <c r="P26" s="64"/>
      <c r="Q26" s="61"/>
      <c r="R26" s="105" t="str">
        <f>IF(P26&gt;=10,IF(P26&lt;=70,131.38*EXP(0.05366*P26),5930),"0")</f>
        <v>0</v>
      </c>
      <c r="S26" s="61"/>
      <c r="T26" s="63">
        <v>42</v>
      </c>
      <c r="U26" s="61"/>
      <c r="V26" s="64"/>
      <c r="W26" s="61"/>
      <c r="X26" s="105" t="str">
        <f>IF(V26&gt;=10,IF(V26&lt;=70,131.38*EXP(0.05366*V26),5930),"0")</f>
        <v>0</v>
      </c>
    </row>
    <row r="27" spans="2:24" ht="9.75" customHeight="1">
      <c r="B27" s="61"/>
      <c r="C27" s="61"/>
      <c r="D27" s="61"/>
      <c r="E27" s="61"/>
      <c r="F27" s="106"/>
      <c r="G27" s="61"/>
      <c r="H27" s="61"/>
      <c r="I27" s="61"/>
      <c r="J27" s="61"/>
      <c r="K27" s="61"/>
      <c r="L27" s="106"/>
      <c r="N27" s="61"/>
      <c r="O27" s="61"/>
      <c r="P27" s="61"/>
      <c r="Q27" s="61"/>
      <c r="R27" s="106"/>
      <c r="S27" s="61"/>
      <c r="T27" s="61"/>
      <c r="U27" s="61"/>
      <c r="V27" s="61"/>
      <c r="W27" s="61"/>
      <c r="X27" s="106"/>
    </row>
    <row r="28" spans="2:24" ht="19.5" customHeight="1">
      <c r="B28" s="63">
        <v>7</v>
      </c>
      <c r="C28" s="61"/>
      <c r="D28" s="64">
        <v>65</v>
      </c>
      <c r="E28" s="61"/>
      <c r="F28" s="105">
        <f>IF(D28&gt;=10,IF(D28&lt;=70,131.38*EXP(0.05366*D28),5930),"0")</f>
        <v>4298.38172345575</v>
      </c>
      <c r="G28" s="61"/>
      <c r="H28" s="63">
        <v>19</v>
      </c>
      <c r="I28" s="61"/>
      <c r="J28" s="64"/>
      <c r="K28" s="61"/>
      <c r="L28" s="105" t="str">
        <f>IF(J28&gt;=10,IF(J28&lt;=70,131.38*EXP(0.05366*J28),5930),"0")</f>
        <v>0</v>
      </c>
      <c r="N28" s="63">
        <v>31</v>
      </c>
      <c r="O28" s="61"/>
      <c r="P28" s="64"/>
      <c r="Q28" s="61"/>
      <c r="R28" s="105" t="str">
        <f>IF(P28&gt;=10,IF(P28&lt;=70,131.38*EXP(0.05366*P28),5930),"0")</f>
        <v>0</v>
      </c>
      <c r="S28" s="61"/>
      <c r="T28" s="63">
        <v>43</v>
      </c>
      <c r="U28" s="61"/>
      <c r="V28" s="64"/>
      <c r="W28" s="61"/>
      <c r="X28" s="105" t="str">
        <f>IF(V28&gt;=10,IF(V28&lt;=70,131.38*EXP(0.05366*V28),5930),"0")</f>
        <v>0</v>
      </c>
    </row>
    <row r="29" spans="2:24" ht="9.75" customHeight="1">
      <c r="B29" s="61"/>
      <c r="C29" s="61"/>
      <c r="D29" s="61"/>
      <c r="E29" s="61"/>
      <c r="F29" s="106"/>
      <c r="G29" s="61"/>
      <c r="H29" s="61"/>
      <c r="I29" s="61"/>
      <c r="J29" s="61"/>
      <c r="K29" s="61"/>
      <c r="L29" s="106"/>
      <c r="N29" s="61"/>
      <c r="O29" s="61"/>
      <c r="P29" s="61"/>
      <c r="Q29" s="61"/>
      <c r="R29" s="106"/>
      <c r="S29" s="61"/>
      <c r="T29" s="61"/>
      <c r="U29" s="61"/>
      <c r="V29" s="61"/>
      <c r="W29" s="61"/>
      <c r="X29" s="106"/>
    </row>
    <row r="30" spans="2:24" ht="19.5" customHeight="1">
      <c r="B30" s="63">
        <v>8</v>
      </c>
      <c r="C30" s="61"/>
      <c r="D30" s="64">
        <v>10</v>
      </c>
      <c r="E30" s="61"/>
      <c r="F30" s="105">
        <f>IF(D30&gt;=10,IF(D30&lt;=70,131.38*EXP(0.05366*D30),5930),"0")</f>
        <v>224.68375663609032</v>
      </c>
      <c r="G30" s="61"/>
      <c r="H30" s="63">
        <v>20</v>
      </c>
      <c r="I30" s="61"/>
      <c r="J30" s="64"/>
      <c r="K30" s="61"/>
      <c r="L30" s="105" t="str">
        <f>IF(J30&gt;=10,IF(J30&lt;=70,131.38*EXP(0.05366*J30),5930),"0")</f>
        <v>0</v>
      </c>
      <c r="N30" s="63">
        <v>32</v>
      </c>
      <c r="O30" s="61"/>
      <c r="P30" s="64"/>
      <c r="Q30" s="61"/>
      <c r="R30" s="105" t="str">
        <f>IF(P30&gt;=10,IF(P30&lt;=70,131.38*EXP(0.05366*P30),5930),"0")</f>
        <v>0</v>
      </c>
      <c r="S30" s="61"/>
      <c r="T30" s="63">
        <v>44</v>
      </c>
      <c r="U30" s="61"/>
      <c r="V30" s="64"/>
      <c r="W30" s="61"/>
      <c r="X30" s="105" t="str">
        <f>IF(V30&gt;=10,IF(V30&lt;=70,131.38*EXP(0.05366*V30),5930),"0")</f>
        <v>0</v>
      </c>
    </row>
    <row r="31" spans="2:24" ht="9.75" customHeight="1">
      <c r="B31" s="61"/>
      <c r="C31" s="61"/>
      <c r="D31" s="61"/>
      <c r="E31" s="61"/>
      <c r="F31" s="106"/>
      <c r="G31" s="61"/>
      <c r="H31" s="61"/>
      <c r="I31" s="61"/>
      <c r="J31" s="61"/>
      <c r="K31" s="61"/>
      <c r="L31" s="106"/>
      <c r="N31" s="61"/>
      <c r="O31" s="61"/>
      <c r="P31" s="61"/>
      <c r="Q31" s="61"/>
      <c r="R31" s="106"/>
      <c r="S31" s="61"/>
      <c r="T31" s="61"/>
      <c r="U31" s="61"/>
      <c r="V31" s="61"/>
      <c r="W31" s="61"/>
      <c r="X31" s="106"/>
    </row>
    <row r="32" spans="2:24" ht="19.5" customHeight="1">
      <c r="B32" s="63">
        <v>9</v>
      </c>
      <c r="C32" s="61"/>
      <c r="D32" s="64"/>
      <c r="E32" s="61"/>
      <c r="F32" s="105" t="str">
        <f>IF(D32&gt;=10,IF(D32&lt;=70,131.38*EXP(0.05366*D32),5930),"0")</f>
        <v>0</v>
      </c>
      <c r="G32" s="61"/>
      <c r="H32" s="63">
        <v>21</v>
      </c>
      <c r="I32" s="61"/>
      <c r="J32" s="64"/>
      <c r="K32" s="61"/>
      <c r="L32" s="105" t="str">
        <f>IF(J32&gt;=10,IF(J32&lt;=70,131.38*EXP(0.05366*J32),5930),"0")</f>
        <v>0</v>
      </c>
      <c r="N32" s="63">
        <v>33</v>
      </c>
      <c r="O32" s="61"/>
      <c r="P32" s="64"/>
      <c r="Q32" s="61"/>
      <c r="R32" s="105" t="str">
        <f>IF(P32&gt;=10,IF(P32&lt;=70,131.38*EXP(0.05366*P32),5930),"0")</f>
        <v>0</v>
      </c>
      <c r="S32" s="61"/>
      <c r="T32" s="63">
        <v>45</v>
      </c>
      <c r="U32" s="61"/>
      <c r="V32" s="64"/>
      <c r="W32" s="61"/>
      <c r="X32" s="105" t="str">
        <f>IF(V32&gt;=10,IF(V32&lt;=70,131.38*EXP(0.05366*V32),5930),"0")</f>
        <v>0</v>
      </c>
    </row>
    <row r="33" spans="2:24" ht="9.75" customHeight="1">
      <c r="B33" s="61"/>
      <c r="C33" s="61"/>
      <c r="D33" s="61"/>
      <c r="E33" s="61"/>
      <c r="F33" s="106"/>
      <c r="G33" s="61"/>
      <c r="H33" s="61"/>
      <c r="I33" s="61"/>
      <c r="J33" s="61"/>
      <c r="K33" s="61"/>
      <c r="L33" s="106"/>
      <c r="N33" s="61"/>
      <c r="O33" s="61"/>
      <c r="P33" s="61"/>
      <c r="Q33" s="61"/>
      <c r="R33" s="106"/>
      <c r="S33" s="61"/>
      <c r="T33" s="61"/>
      <c r="U33" s="61"/>
      <c r="V33" s="61"/>
      <c r="W33" s="61"/>
      <c r="X33" s="106"/>
    </row>
    <row r="34" spans="2:24" ht="19.5" customHeight="1">
      <c r="B34" s="63">
        <v>10</v>
      </c>
      <c r="C34" s="61"/>
      <c r="D34" s="64"/>
      <c r="E34" s="61"/>
      <c r="F34" s="105" t="str">
        <f>IF(D34&gt;=10,IF(D34&lt;=70,131.38*EXP(0.05366*D34),5930),"0")</f>
        <v>0</v>
      </c>
      <c r="G34" s="61"/>
      <c r="H34" s="63">
        <v>22</v>
      </c>
      <c r="I34" s="61"/>
      <c r="J34" s="64"/>
      <c r="K34" s="61"/>
      <c r="L34" s="105" t="str">
        <f>IF(J34&gt;=10,IF(J34&lt;=70,131.38*EXP(0.05366*J34),5930),"0")</f>
        <v>0</v>
      </c>
      <c r="N34" s="63">
        <v>34</v>
      </c>
      <c r="O34" s="61"/>
      <c r="P34" s="64"/>
      <c r="Q34" s="61"/>
      <c r="R34" s="105" t="str">
        <f>IF(P34&gt;=10,IF(P34&lt;=70,131.38*EXP(0.05366*P34),5930),"0")</f>
        <v>0</v>
      </c>
      <c r="S34" s="61"/>
      <c r="T34" s="63">
        <v>46</v>
      </c>
      <c r="U34" s="61"/>
      <c r="V34" s="64"/>
      <c r="W34" s="61"/>
      <c r="X34" s="105" t="str">
        <f>IF(V34&gt;=10,IF(V34&lt;=70,131.38*EXP(0.05366*V34),5930),"0")</f>
        <v>0</v>
      </c>
    </row>
    <row r="35" spans="2:24" ht="9.75" customHeight="1">
      <c r="B35" s="61"/>
      <c r="C35" s="61"/>
      <c r="D35" s="61"/>
      <c r="E35" s="61"/>
      <c r="F35" s="106"/>
      <c r="G35" s="61"/>
      <c r="H35" s="61"/>
      <c r="I35" s="61"/>
      <c r="J35" s="61"/>
      <c r="K35" s="61"/>
      <c r="L35" s="106"/>
      <c r="N35" s="61"/>
      <c r="O35" s="61"/>
      <c r="P35" s="61"/>
      <c r="Q35" s="61"/>
      <c r="R35" s="106"/>
      <c r="S35" s="61"/>
      <c r="T35" s="61"/>
      <c r="U35" s="61"/>
      <c r="V35" s="61"/>
      <c r="W35" s="61"/>
      <c r="X35" s="106"/>
    </row>
    <row r="36" spans="2:24" ht="19.5" customHeight="1">
      <c r="B36" s="63">
        <v>11</v>
      </c>
      <c r="C36" s="61"/>
      <c r="D36" s="64"/>
      <c r="E36" s="61"/>
      <c r="F36" s="105" t="str">
        <f>IF(D36&gt;=10,IF(D36&lt;=70,131.38*EXP(0.05366*D36),5930),"0")</f>
        <v>0</v>
      </c>
      <c r="G36" s="61"/>
      <c r="H36" s="63">
        <v>23</v>
      </c>
      <c r="I36" s="61"/>
      <c r="J36" s="64"/>
      <c r="K36" s="61"/>
      <c r="L36" s="105" t="str">
        <f>IF(J36&gt;=10,IF(J36&lt;=70,131.38*EXP(0.05366*J36),5930),"0")</f>
        <v>0</v>
      </c>
      <c r="N36" s="63">
        <v>35</v>
      </c>
      <c r="O36" s="61"/>
      <c r="P36" s="64"/>
      <c r="Q36" s="61"/>
      <c r="R36" s="105" t="str">
        <f>IF(P36&gt;=10,IF(P36&lt;=70,131.38*EXP(0.05366*P36),5930),"0")</f>
        <v>0</v>
      </c>
      <c r="S36" s="61"/>
      <c r="T36" s="63">
        <v>47</v>
      </c>
      <c r="U36" s="61"/>
      <c r="V36" s="64"/>
      <c r="W36" s="61"/>
      <c r="X36" s="105" t="str">
        <f>IF(V36&gt;=10,IF(V36&lt;=70,131.38*EXP(0.05366*V36),5930),"0")</f>
        <v>0</v>
      </c>
    </row>
    <row r="37" spans="2:24" ht="9.75" customHeight="1">
      <c r="B37" s="61"/>
      <c r="C37" s="61"/>
      <c r="D37" s="61"/>
      <c r="E37" s="61"/>
      <c r="F37" s="106"/>
      <c r="G37" s="61"/>
      <c r="H37" s="61"/>
      <c r="I37" s="61"/>
      <c r="J37" s="61"/>
      <c r="K37" s="61"/>
      <c r="L37" s="106"/>
      <c r="N37" s="61"/>
      <c r="O37" s="61"/>
      <c r="P37" s="61"/>
      <c r="Q37" s="61"/>
      <c r="R37" s="106"/>
      <c r="S37" s="61"/>
      <c r="T37" s="61"/>
      <c r="U37" s="61"/>
      <c r="V37" s="61"/>
      <c r="W37" s="61"/>
      <c r="X37" s="106"/>
    </row>
    <row r="38" spans="2:24" ht="19.5" customHeight="1">
      <c r="B38" s="63">
        <v>12</v>
      </c>
      <c r="C38" s="61"/>
      <c r="D38" s="64"/>
      <c r="E38" s="61"/>
      <c r="F38" s="105" t="str">
        <f>IF(D38&gt;=10,IF(D38&lt;=70,131.38*EXP(0.05366*D38),5930),"0")</f>
        <v>0</v>
      </c>
      <c r="G38" s="61"/>
      <c r="H38" s="63">
        <v>24</v>
      </c>
      <c r="I38" s="61"/>
      <c r="J38" s="64"/>
      <c r="K38" s="61"/>
      <c r="L38" s="105" t="str">
        <f>IF(J38&gt;=10,IF(J38&lt;=70,131.38*EXP(0.05366*J38),5930),"0")</f>
        <v>0</v>
      </c>
      <c r="N38" s="63">
        <v>36</v>
      </c>
      <c r="O38" s="61"/>
      <c r="P38" s="64"/>
      <c r="Q38" s="61"/>
      <c r="R38" s="105" t="str">
        <f>IF(P38&gt;=10,IF(P38&lt;=70,131.38*EXP(0.05366*P38),5930),"0")</f>
        <v>0</v>
      </c>
      <c r="S38" s="61"/>
      <c r="T38" s="63">
        <v>48</v>
      </c>
      <c r="U38" s="61"/>
      <c r="V38" s="64"/>
      <c r="W38" s="61"/>
      <c r="X38" s="105" t="str">
        <f>IF(V38&gt;=10,IF(V38&lt;=70,131.38*EXP(0.05366*V38),5930),"0")</f>
        <v>0</v>
      </c>
    </row>
    <row r="39" spans="2:24" ht="19.5" customHeight="1">
      <c r="B39" s="53"/>
      <c r="C39" s="53"/>
      <c r="D39" s="53"/>
      <c r="E39" s="53"/>
      <c r="F39" s="107"/>
      <c r="G39" s="53"/>
      <c r="H39" s="53"/>
      <c r="I39" s="53"/>
      <c r="J39" s="53"/>
      <c r="K39" s="53"/>
      <c r="L39" s="53"/>
      <c r="N39" s="53"/>
      <c r="O39" s="53"/>
      <c r="P39" s="53"/>
      <c r="Q39" s="53"/>
      <c r="R39" s="53"/>
      <c r="S39" s="53"/>
      <c r="T39" s="53"/>
      <c r="U39" s="53"/>
      <c r="V39" s="53"/>
      <c r="W39" s="53"/>
      <c r="X39" s="53"/>
    </row>
    <row r="40" spans="2:24" ht="19.5" customHeight="1">
      <c r="B40" s="112" t="s">
        <v>55</v>
      </c>
      <c r="C40" s="53"/>
      <c r="D40" s="53"/>
      <c r="E40" s="53"/>
      <c r="G40" s="53"/>
      <c r="H40" s="53"/>
      <c r="I40" s="53"/>
      <c r="J40" s="53"/>
      <c r="K40" s="53"/>
      <c r="L40" s="53"/>
      <c r="N40" s="53"/>
      <c r="O40" s="53"/>
      <c r="P40" s="53"/>
      <c r="Q40" s="53"/>
      <c r="R40" s="34"/>
      <c r="S40" s="53"/>
      <c r="T40" s="53"/>
      <c r="U40" s="53"/>
      <c r="V40" s="53"/>
      <c r="W40" s="53"/>
      <c r="X40" s="53"/>
    </row>
    <row r="41" spans="2:24" ht="19.5" customHeight="1">
      <c r="B41" s="53"/>
      <c r="C41" s="53"/>
      <c r="D41" s="53"/>
      <c r="E41" s="53"/>
      <c r="F41" s="53"/>
      <c r="G41" s="53"/>
      <c r="H41" s="53"/>
      <c r="I41" s="53"/>
      <c r="J41" s="53"/>
      <c r="K41" s="53"/>
      <c r="L41" s="53"/>
      <c r="N41" s="53"/>
      <c r="O41" s="53"/>
      <c r="P41" s="53"/>
      <c r="Q41" s="53"/>
      <c r="R41" s="53"/>
      <c r="S41" s="53"/>
      <c r="T41" s="53"/>
      <c r="U41" s="53"/>
      <c r="V41" s="53"/>
      <c r="W41" s="53"/>
      <c r="X41" s="53"/>
    </row>
    <row r="42" spans="2:24" ht="19.5" customHeight="1">
      <c r="B42" s="53"/>
      <c r="C42" s="53"/>
      <c r="D42" s="53"/>
      <c r="E42" s="53"/>
      <c r="F42" s="107"/>
      <c r="G42" s="53"/>
      <c r="H42" s="53"/>
      <c r="I42" s="53"/>
      <c r="J42" s="53"/>
      <c r="K42" s="53"/>
      <c r="L42" s="107"/>
      <c r="N42" s="53"/>
      <c r="O42" s="53"/>
      <c r="P42" s="53"/>
      <c r="Q42" s="53"/>
      <c r="R42" s="53"/>
      <c r="S42" s="53"/>
      <c r="T42" s="53"/>
      <c r="U42" s="53"/>
      <c r="V42" s="53"/>
      <c r="W42" s="53"/>
      <c r="X42" s="53"/>
    </row>
    <row r="43" spans="2:24" ht="19.5" customHeight="1">
      <c r="B43" s="53"/>
      <c r="C43" s="53"/>
      <c r="D43" s="53"/>
      <c r="E43" s="53"/>
      <c r="F43" s="53"/>
      <c r="G43" s="53"/>
      <c r="H43" s="53"/>
      <c r="I43" s="53"/>
      <c r="J43" s="53"/>
      <c r="K43" s="53"/>
      <c r="L43" s="53"/>
      <c r="N43" s="53"/>
      <c r="O43" s="53"/>
      <c r="P43" s="53"/>
      <c r="Q43" s="53"/>
      <c r="R43" s="53"/>
      <c r="S43" s="53"/>
      <c r="T43" s="53"/>
      <c r="U43" s="53"/>
      <c r="V43" s="53"/>
      <c r="W43" s="53"/>
      <c r="X43" s="53"/>
    </row>
    <row r="44" spans="2:24" ht="19.5" customHeight="1">
      <c r="B44" s="53"/>
      <c r="C44" s="53"/>
      <c r="D44" s="53"/>
      <c r="E44" s="53"/>
      <c r="F44" s="53"/>
      <c r="G44" s="53"/>
      <c r="H44" s="53"/>
      <c r="I44" s="53"/>
      <c r="J44" s="53"/>
      <c r="K44" s="53"/>
      <c r="L44" s="53"/>
      <c r="N44" s="53"/>
      <c r="O44" s="53"/>
      <c r="P44" s="53"/>
      <c r="Q44" s="53"/>
      <c r="R44" s="53"/>
      <c r="S44" s="53"/>
      <c r="T44" s="53"/>
      <c r="U44" s="53"/>
      <c r="V44" s="53"/>
      <c r="W44" s="53"/>
      <c r="X44" s="53"/>
    </row>
    <row r="45" spans="2:24" ht="19.5" customHeight="1">
      <c r="B45" s="53"/>
      <c r="C45" s="53"/>
      <c r="D45" s="53"/>
      <c r="E45" s="53"/>
      <c r="F45" s="53"/>
      <c r="G45" s="53"/>
      <c r="H45" s="53"/>
      <c r="I45" s="53"/>
      <c r="J45" s="53"/>
      <c r="K45" s="53"/>
      <c r="L45" s="53"/>
      <c r="N45" s="53"/>
      <c r="O45" s="53"/>
      <c r="P45" s="53"/>
      <c r="Q45" s="53"/>
      <c r="R45" s="53"/>
      <c r="S45" s="53"/>
      <c r="T45" s="53"/>
      <c r="U45" s="53"/>
      <c r="V45" s="53"/>
      <c r="W45" s="53"/>
      <c r="X45" s="53"/>
    </row>
    <row r="46" spans="2:24" ht="19.5" customHeight="1">
      <c r="B46" s="53"/>
      <c r="C46" s="53"/>
      <c r="D46" s="53"/>
      <c r="E46" s="53"/>
      <c r="F46" s="53"/>
      <c r="G46" s="53"/>
      <c r="H46" s="53"/>
      <c r="I46" s="53"/>
      <c r="J46" s="53"/>
      <c r="K46" s="53"/>
      <c r="L46" s="53"/>
      <c r="N46" s="53"/>
      <c r="O46" s="53"/>
      <c r="P46" s="53"/>
      <c r="Q46" s="53"/>
      <c r="R46" s="53"/>
      <c r="S46" s="53"/>
      <c r="T46" s="53"/>
      <c r="U46" s="53"/>
      <c r="V46" s="53"/>
      <c r="W46" s="53"/>
      <c r="X46" s="53"/>
    </row>
    <row r="47" spans="2:24" ht="19.5" customHeight="1">
      <c r="B47" s="53"/>
      <c r="C47" s="53"/>
      <c r="D47" s="53"/>
      <c r="E47" s="53"/>
      <c r="F47" s="53"/>
      <c r="G47" s="53"/>
      <c r="H47" s="53"/>
      <c r="I47" s="53"/>
      <c r="J47" s="53"/>
      <c r="K47" s="53"/>
      <c r="L47" s="53"/>
      <c r="N47" s="53"/>
      <c r="O47" s="53"/>
      <c r="P47" s="53"/>
      <c r="Q47" s="53"/>
      <c r="R47" s="53"/>
      <c r="S47" s="53"/>
      <c r="T47" s="53"/>
      <c r="U47" s="53"/>
      <c r="V47" s="53"/>
      <c r="W47" s="53"/>
      <c r="X47" s="53"/>
    </row>
    <row r="48" spans="2:24" ht="19.5" customHeight="1">
      <c r="B48" s="53"/>
      <c r="C48" s="53"/>
      <c r="D48" s="53"/>
      <c r="E48" s="53"/>
      <c r="F48" s="53"/>
      <c r="G48" s="53"/>
      <c r="H48" s="53"/>
      <c r="I48" s="53"/>
      <c r="J48" s="53"/>
      <c r="K48" s="53"/>
      <c r="L48" s="53"/>
      <c r="N48" s="53"/>
      <c r="O48" s="53"/>
      <c r="P48" s="53"/>
      <c r="Q48" s="53"/>
      <c r="R48" s="53"/>
      <c r="S48" s="53"/>
      <c r="T48" s="53"/>
      <c r="U48" s="53"/>
      <c r="V48" s="53"/>
      <c r="W48" s="53"/>
      <c r="X48" s="53"/>
    </row>
    <row r="49" spans="2:24" ht="19.5" customHeight="1">
      <c r="B49" s="53"/>
      <c r="C49" s="53"/>
      <c r="D49" s="53"/>
      <c r="E49" s="53"/>
      <c r="F49" s="53"/>
      <c r="G49" s="53"/>
      <c r="H49" s="53"/>
      <c r="I49" s="53"/>
      <c r="J49" s="53"/>
      <c r="K49" s="53"/>
      <c r="L49" s="53"/>
      <c r="N49" s="53"/>
      <c r="O49" s="53"/>
      <c r="P49" s="53"/>
      <c r="Q49" s="53"/>
      <c r="R49" s="53"/>
      <c r="S49" s="53"/>
      <c r="T49" s="53"/>
      <c r="U49" s="53"/>
      <c r="V49" s="53"/>
      <c r="W49" s="53"/>
      <c r="X49" s="53"/>
    </row>
    <row r="50" spans="2:12" ht="19.5" customHeight="1">
      <c r="B50" s="53"/>
      <c r="C50" s="53"/>
      <c r="D50" s="53"/>
      <c r="E50" s="53"/>
      <c r="F50" s="53"/>
      <c r="G50" s="53"/>
      <c r="H50" s="53"/>
      <c r="I50" s="53"/>
      <c r="J50" s="53"/>
      <c r="K50" s="53"/>
      <c r="L50" s="53"/>
    </row>
    <row r="51" spans="2:12" ht="19.5" customHeight="1">
      <c r="B51" s="53"/>
      <c r="C51" s="53"/>
      <c r="D51" s="53"/>
      <c r="E51" s="53"/>
      <c r="F51" s="53"/>
      <c r="G51" s="53"/>
      <c r="H51" s="53"/>
      <c r="I51" s="53"/>
      <c r="J51" s="53"/>
      <c r="K51" s="53"/>
      <c r="L51" s="53"/>
    </row>
    <row r="52" spans="2:12" ht="19.5" customHeight="1">
      <c r="B52" s="53"/>
      <c r="C52" s="53"/>
      <c r="D52" s="53"/>
      <c r="E52" s="53"/>
      <c r="F52" s="53"/>
      <c r="G52" s="53"/>
      <c r="H52" s="53"/>
      <c r="I52" s="53"/>
      <c r="J52" s="53"/>
      <c r="K52" s="53"/>
      <c r="L52" s="53"/>
    </row>
    <row r="53" spans="2:12" ht="19.5" customHeight="1">
      <c r="B53" s="53"/>
      <c r="C53" s="53"/>
      <c r="D53" s="53"/>
      <c r="E53" s="53"/>
      <c r="F53" s="53"/>
      <c r="G53" s="53"/>
      <c r="H53" s="53"/>
      <c r="I53" s="53"/>
      <c r="J53" s="53"/>
      <c r="K53" s="53"/>
      <c r="L53" s="53"/>
    </row>
    <row r="54" spans="2:12" ht="19.5" customHeight="1">
      <c r="B54" s="53"/>
      <c r="C54" s="53"/>
      <c r="D54" s="53"/>
      <c r="E54" s="53"/>
      <c r="F54" s="53"/>
      <c r="G54" s="53"/>
      <c r="H54" s="53"/>
      <c r="I54" s="53"/>
      <c r="J54" s="53"/>
      <c r="K54" s="53"/>
      <c r="L54" s="53"/>
    </row>
    <row r="55" ht="19.5" customHeight="1"/>
    <row r="56" ht="19.5" customHeight="1"/>
    <row r="57" ht="19.5" customHeight="1"/>
  </sheetData>
  <sheetProtection password="C678" sheet="1" objects="1" scenarios="1" selectLockedCells="1"/>
  <mergeCells count="13">
    <mergeCell ref="M7:P7"/>
    <mergeCell ref="N9:P9"/>
    <mergeCell ref="B11:D11"/>
    <mergeCell ref="G11:H11"/>
    <mergeCell ref="B9:E9"/>
    <mergeCell ref="F9:H9"/>
    <mergeCell ref="B7:I7"/>
    <mergeCell ref="J7:L7"/>
    <mergeCell ref="R9:T9"/>
    <mergeCell ref="W9:X9"/>
    <mergeCell ref="J9:M9"/>
    <mergeCell ref="R11:T11"/>
    <mergeCell ref="V11:X11"/>
  </mergeCells>
  <conditionalFormatting sqref="F37 R37 L37 F17 F19 F21 F23 F25 F27 F29 F31 F33 F35 R17 R19 R21 R23 R25 R27 R29 R31 R33 R35 L17 L19 L21 L23 L25 L27 L29 L31 L33 L35 X37 X17 X19 X21 X23 X25 X27 X29 X31 X33 X35">
    <cfRule type="cellIs" priority="1" dxfId="0" operator="lessThan" stopIfTrue="1">
      <formula>80</formula>
    </cfRule>
  </conditionalFormatting>
  <conditionalFormatting sqref="P37 D37 J37 D17 D19 D21 D23 D25 D27 D29 D31 D33 D35 J17 J19 J21 J23 J25 J27 J29 J31 J33 J35 P17 P19 P21 P23 P25 P27 P29 P31 P33 P35 V17 V19 V21 V23 V25 V27 V29 V31 V33 V35 V37">
    <cfRule type="cellIs" priority="2" dxfId="1" operator="notBetween" stopIfTrue="1">
      <formula>10</formula>
      <formula>70</formula>
    </cfRule>
  </conditionalFormatting>
  <conditionalFormatting sqref="F16 F26 R16 F18 F20 F22 F24 F28 F30 F32 F34 F36 R26 R18 R20 R22 R24 R28 R30 R32 R34 R36 R38 F38 L16 L26 L18 L20 L22 L24 L28 L30 L32 L34 L36 L38 X16 X26 X18 X20 X22 X24 X28 X30 X32 X34 X36 X38">
    <cfRule type="cellIs" priority="3" dxfId="2" operator="notBetween" stopIfTrue="1">
      <formula>224</formula>
      <formula>5650</formula>
    </cfRule>
  </conditionalFormatting>
  <conditionalFormatting sqref="D16 D18 D20 D22 D24 D26 D28 D30 D32 D34 D36 D38 J16 J18 J20 J22 J24 J26 J28 J30 J32 J34 J36 J38 P16 P18 P20 P22 P24 P26 P28 P30 P32 P34 P36 P38 V16 V18 V20 V22 V24 V26 V28 V30 V32 V34 V36 V38">
    <cfRule type="cellIs" priority="4" dxfId="3" operator="notBetween" stopIfTrue="1">
      <formula>10</formula>
      <formula>70</formula>
    </cfRule>
  </conditionalFormatting>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tabColor indexed="34"/>
  </sheetPr>
  <dimension ref="B5:AE54"/>
  <sheetViews>
    <sheetView showGridLines="0" workbookViewId="0" topLeftCell="A1">
      <selection activeCell="D26" sqref="D26"/>
    </sheetView>
  </sheetViews>
  <sheetFormatPr defaultColWidth="9.140625" defaultRowHeight="12.75"/>
  <cols>
    <col min="1" max="1" width="2.7109375" style="0" customWidth="1"/>
    <col min="2" max="2" width="8.7109375" style="0" customWidth="1"/>
    <col min="3" max="3" width="2.28125" style="0" customWidth="1"/>
    <col min="4" max="4" width="10.7109375" style="0" customWidth="1"/>
    <col min="5" max="5" width="2.28125" style="0" customWidth="1"/>
    <col min="6" max="6" width="12.7109375" style="0" customWidth="1"/>
    <col min="7" max="7" width="5.7109375" style="0" customWidth="1"/>
    <col min="8" max="8" width="8.7109375" style="0" customWidth="1"/>
    <col min="9" max="9" width="2.28125" style="0" customWidth="1"/>
    <col min="10" max="10" width="10.7109375" style="0" customWidth="1"/>
    <col min="11" max="11" width="2.28125" style="0" customWidth="1"/>
    <col min="12" max="12" width="12.7109375" style="0" customWidth="1"/>
    <col min="13" max="13" width="5.7109375" style="0" customWidth="1"/>
    <col min="14" max="14" width="8.7109375" style="0" customWidth="1"/>
    <col min="15" max="15" width="2.28125" style="0" customWidth="1"/>
    <col min="16" max="16" width="10.7109375" style="0" customWidth="1"/>
    <col min="17" max="17" width="2.28125" style="0" customWidth="1"/>
    <col min="18" max="18" width="12.7109375" style="0" customWidth="1"/>
    <col min="19" max="19" width="5.7109375" style="0" customWidth="1"/>
    <col min="20" max="20" width="8.7109375" style="0" customWidth="1"/>
    <col min="21" max="21" width="2.28125" style="0" customWidth="1"/>
    <col min="22" max="22" width="10.7109375" style="0" customWidth="1"/>
    <col min="23" max="23" width="2.28125" style="0" customWidth="1"/>
    <col min="24" max="24" width="12.7109375" style="0" customWidth="1"/>
    <col min="30" max="31" width="9.140625" style="0" hidden="1" customWidth="1"/>
  </cols>
  <sheetData>
    <row r="1" ht="15" customHeight="1"/>
    <row r="2" ht="15" customHeight="1"/>
    <row r="3" ht="15" customHeight="1"/>
    <row r="4" ht="15" customHeight="1"/>
    <row r="5" ht="15" customHeight="1">
      <c r="P5" s="111" t="s">
        <v>27</v>
      </c>
    </row>
    <row r="6" ht="15" customHeight="1" thickBot="1"/>
    <row r="7" spans="2:31" ht="19.5" customHeight="1" thickBot="1">
      <c r="B7" s="177" t="s">
        <v>52</v>
      </c>
      <c r="C7" s="178"/>
      <c r="D7" s="178"/>
      <c r="E7" s="178"/>
      <c r="F7" s="178"/>
      <c r="G7" s="178"/>
      <c r="H7" s="178"/>
      <c r="I7" s="179"/>
      <c r="J7" s="180" t="s">
        <v>48</v>
      </c>
      <c r="K7" s="181"/>
      <c r="L7" s="181"/>
      <c r="M7" s="171" t="s">
        <v>56</v>
      </c>
      <c r="N7" s="171"/>
      <c r="O7" s="171"/>
      <c r="P7" s="172"/>
      <c r="AD7" s="114" t="s">
        <v>23</v>
      </c>
      <c r="AE7" s="115" t="s">
        <v>58</v>
      </c>
    </row>
    <row r="8" spans="2:31" ht="19.5" customHeight="1" thickBot="1">
      <c r="B8" s="54"/>
      <c r="C8" s="54"/>
      <c r="D8" s="54"/>
      <c r="E8" s="54"/>
      <c r="I8" s="54"/>
      <c r="J8" s="54"/>
      <c r="K8" s="54"/>
      <c r="L8" s="54"/>
      <c r="AD8" s="116">
        <v>65</v>
      </c>
      <c r="AE8" s="117">
        <v>756</v>
      </c>
    </row>
    <row r="9" spans="2:31" ht="19.5" customHeight="1" thickBot="1">
      <c r="B9" s="176" t="s">
        <v>49</v>
      </c>
      <c r="C9" s="176"/>
      <c r="D9" s="176"/>
      <c r="E9" s="176"/>
      <c r="F9" s="187" t="s">
        <v>43</v>
      </c>
      <c r="G9" s="187"/>
      <c r="H9" s="187"/>
      <c r="I9" s="58"/>
      <c r="J9" s="176" t="s">
        <v>50</v>
      </c>
      <c r="K9" s="176"/>
      <c r="L9" s="176"/>
      <c r="M9" s="176"/>
      <c r="N9" s="188" t="s">
        <v>53</v>
      </c>
      <c r="O9" s="188"/>
      <c r="P9" s="188"/>
      <c r="R9" s="173" t="s">
        <v>47</v>
      </c>
      <c r="S9" s="174"/>
      <c r="T9" s="175"/>
      <c r="V9" s="110">
        <f>(SUM(F16:F38)+SUM(L16:L38)+SUM(R16:R38)+SUM(X16:X38))/1000</f>
        <v>14.031</v>
      </c>
      <c r="W9" s="182" t="s">
        <v>71</v>
      </c>
      <c r="X9" s="183"/>
      <c r="AD9" s="116">
        <v>65.5</v>
      </c>
      <c r="AE9" s="118">
        <v>805</v>
      </c>
    </row>
    <row r="10" spans="2:31" ht="6.75" customHeight="1" thickBot="1">
      <c r="B10" s="73"/>
      <c r="C10" s="73"/>
      <c r="D10" s="73"/>
      <c r="E10" s="73"/>
      <c r="F10" s="108"/>
      <c r="G10" s="108"/>
      <c r="H10" s="108"/>
      <c r="I10" s="21"/>
      <c r="R10" s="59"/>
      <c r="S10" s="59"/>
      <c r="T10" s="59"/>
      <c r="AD10" s="116">
        <v>66</v>
      </c>
      <c r="AE10" s="117">
        <v>855</v>
      </c>
    </row>
    <row r="11" spans="2:31" ht="19.5" customHeight="1" thickBot="1">
      <c r="B11" s="166" t="s">
        <v>29</v>
      </c>
      <c r="C11" s="167"/>
      <c r="D11" s="168"/>
      <c r="F11" s="109" t="s">
        <v>46</v>
      </c>
      <c r="G11" s="169">
        <f>+'Compression cost'!E17</f>
        <v>6000</v>
      </c>
      <c r="H11" s="170"/>
      <c r="I11" s="21"/>
      <c r="R11" s="173" t="s">
        <v>51</v>
      </c>
      <c r="S11" s="174"/>
      <c r="T11" s="175"/>
      <c r="V11" s="184">
        <f>V9*'Compression cost'!E17*'Compression cost'!E27/1000</f>
        <v>254.11699999999996</v>
      </c>
      <c r="W11" s="185"/>
      <c r="X11" s="186"/>
      <c r="AD11" s="116">
        <v>66.5</v>
      </c>
      <c r="AE11" s="118">
        <v>905</v>
      </c>
    </row>
    <row r="12" spans="9:31" ht="6.75" customHeight="1">
      <c r="I12" s="21"/>
      <c r="J12" s="73"/>
      <c r="K12" s="73"/>
      <c r="L12" s="73"/>
      <c r="N12" s="21"/>
      <c r="O12" s="21"/>
      <c r="P12" s="21"/>
      <c r="Q12" s="21"/>
      <c r="R12" s="21"/>
      <c r="S12" s="21"/>
      <c r="T12" s="21"/>
      <c r="U12" s="21"/>
      <c r="V12" s="21"/>
      <c r="W12" s="21"/>
      <c r="X12" s="21"/>
      <c r="AD12" s="116">
        <v>67</v>
      </c>
      <c r="AE12" s="117">
        <v>956</v>
      </c>
    </row>
    <row r="13" spans="2:31" ht="19.5" customHeight="1" thickBot="1">
      <c r="B13" s="21"/>
      <c r="C13" s="21"/>
      <c r="D13" s="21"/>
      <c r="E13" s="21"/>
      <c r="F13" s="21"/>
      <c r="G13" s="21"/>
      <c r="H13" s="21"/>
      <c r="I13" s="21"/>
      <c r="J13" s="21"/>
      <c r="K13" s="21"/>
      <c r="L13" s="21"/>
      <c r="AD13" s="116">
        <v>67.5</v>
      </c>
      <c r="AE13" s="118">
        <v>1007</v>
      </c>
    </row>
    <row r="14" spans="2:31" ht="19.5" customHeight="1" thickBot="1">
      <c r="B14" s="60" t="s">
        <v>22</v>
      </c>
      <c r="C14" s="61"/>
      <c r="D14" s="60" t="s">
        <v>23</v>
      </c>
      <c r="E14" s="61"/>
      <c r="F14" s="62" t="s">
        <v>45</v>
      </c>
      <c r="G14" s="61"/>
      <c r="H14" s="60" t="s">
        <v>22</v>
      </c>
      <c r="I14" s="61"/>
      <c r="J14" s="60" t="s">
        <v>23</v>
      </c>
      <c r="K14" s="61"/>
      <c r="L14" s="62" t="s">
        <v>45</v>
      </c>
      <c r="N14" s="60" t="s">
        <v>22</v>
      </c>
      <c r="O14" s="61"/>
      <c r="P14" s="60" t="s">
        <v>23</v>
      </c>
      <c r="Q14" s="61"/>
      <c r="R14" s="62" t="s">
        <v>45</v>
      </c>
      <c r="S14" s="61"/>
      <c r="T14" s="60" t="s">
        <v>22</v>
      </c>
      <c r="U14" s="61"/>
      <c r="V14" s="60" t="s">
        <v>23</v>
      </c>
      <c r="W14" s="61"/>
      <c r="X14" s="62" t="s">
        <v>45</v>
      </c>
      <c r="AD14" s="116">
        <v>68</v>
      </c>
      <c r="AE14" s="117">
        <v>1059</v>
      </c>
    </row>
    <row r="15" spans="2:31" ht="19.5" customHeight="1">
      <c r="B15" s="61"/>
      <c r="C15" s="61"/>
      <c r="D15" s="61"/>
      <c r="E15" s="61"/>
      <c r="F15" s="61"/>
      <c r="G15" s="61"/>
      <c r="H15" s="61"/>
      <c r="I15" s="61"/>
      <c r="J15" s="61"/>
      <c r="K15" s="61"/>
      <c r="L15" s="61"/>
      <c r="AD15" s="116">
        <v>68.5</v>
      </c>
      <c r="AE15" s="118">
        <v>1112</v>
      </c>
    </row>
    <row r="16" spans="2:31" ht="19.5" customHeight="1">
      <c r="B16" s="63">
        <v>1</v>
      </c>
      <c r="C16" s="61"/>
      <c r="D16" s="64">
        <v>64</v>
      </c>
      <c r="E16" s="61"/>
      <c r="F16" s="105" t="str">
        <f>IF(D16&gt;=65,IF(D16&lt;=88,VLOOKUP(D16,$AD$8:$AE$54,2),4600),"0")</f>
        <v>0</v>
      </c>
      <c r="G16" s="61"/>
      <c r="H16" s="63">
        <v>13</v>
      </c>
      <c r="I16" s="61"/>
      <c r="J16" s="64"/>
      <c r="K16" s="61"/>
      <c r="L16" s="105" t="str">
        <f>IF(J16&gt;=65,IF(J16&lt;=88,VLOOKUP(J16,$AD$8:$AE$54,2),4600),"0")</f>
        <v>0</v>
      </c>
      <c r="N16" s="63">
        <v>25</v>
      </c>
      <c r="O16" s="61"/>
      <c r="P16" s="64"/>
      <c r="Q16" s="61"/>
      <c r="R16" s="105" t="str">
        <f>IF(P16&gt;=65,IF(P16&lt;=88,VLOOKUP(P16,$AD$8:$AE$54,2),4600),"0")</f>
        <v>0</v>
      </c>
      <c r="S16" s="61"/>
      <c r="T16" s="63">
        <v>37</v>
      </c>
      <c r="U16" s="61"/>
      <c r="V16" s="64"/>
      <c r="W16" s="61"/>
      <c r="X16" s="105" t="str">
        <f>IF(V16&gt;=65,IF(V16&lt;=88,VLOOKUP(V16,$AD$8:$AE$54,2),4600),"0")</f>
        <v>0</v>
      </c>
      <c r="AD16" s="116">
        <v>69</v>
      </c>
      <c r="AE16" s="117">
        <v>1165</v>
      </c>
    </row>
    <row r="17" spans="2:31" ht="9.75" customHeight="1">
      <c r="B17" s="61"/>
      <c r="C17" s="61"/>
      <c r="D17" s="61"/>
      <c r="E17" s="61"/>
      <c r="F17" s="106"/>
      <c r="G17" s="61"/>
      <c r="H17" s="61"/>
      <c r="I17" s="61"/>
      <c r="J17" s="61"/>
      <c r="K17" s="61"/>
      <c r="L17" s="106"/>
      <c r="N17" s="61"/>
      <c r="O17" s="61"/>
      <c r="P17" s="61"/>
      <c r="Q17" s="61"/>
      <c r="R17" s="106"/>
      <c r="S17" s="61"/>
      <c r="T17" s="61"/>
      <c r="U17" s="61"/>
      <c r="V17" s="61"/>
      <c r="W17" s="61"/>
      <c r="X17" s="106"/>
      <c r="AD17" s="116">
        <v>69.5</v>
      </c>
      <c r="AE17" s="118">
        <v>1219</v>
      </c>
    </row>
    <row r="18" spans="2:31" ht="19.5" customHeight="1">
      <c r="B18" s="63">
        <v>2</v>
      </c>
      <c r="C18" s="61"/>
      <c r="D18" s="64">
        <v>65</v>
      </c>
      <c r="E18" s="61"/>
      <c r="F18" s="105">
        <f>IF(D18&gt;=65,IF(D18&lt;=88,VLOOKUP(D18,$AD$8:$AE$54,2),4600),"0")</f>
        <v>756</v>
      </c>
      <c r="G18" s="61"/>
      <c r="H18" s="63">
        <v>14</v>
      </c>
      <c r="I18" s="61"/>
      <c r="J18" s="64"/>
      <c r="K18" s="61"/>
      <c r="L18" s="105" t="str">
        <f>IF(J18&gt;=65,IF(J18&lt;=88,VLOOKUP(J18,$AD$8:$AE$54,2),4600),"0")</f>
        <v>0</v>
      </c>
      <c r="N18" s="63">
        <v>26</v>
      </c>
      <c r="O18" s="61"/>
      <c r="P18" s="64"/>
      <c r="Q18" s="61"/>
      <c r="R18" s="105" t="str">
        <f>IF(P18&gt;=65,IF(P18&lt;=88,VLOOKUP(P18,$AD$8:$AE$54,2),4600),"0")</f>
        <v>0</v>
      </c>
      <c r="S18" s="61"/>
      <c r="T18" s="63">
        <v>38</v>
      </c>
      <c r="U18" s="61"/>
      <c r="V18" s="64"/>
      <c r="W18" s="61"/>
      <c r="X18" s="105" t="str">
        <f>IF(V18&gt;=65,IF(V18&lt;=88,VLOOKUP(V18,$AD$8:$AE$54,2),4600),"0")</f>
        <v>0</v>
      </c>
      <c r="AD18" s="116">
        <v>70</v>
      </c>
      <c r="AE18" s="117">
        <v>1274</v>
      </c>
    </row>
    <row r="19" spans="2:31" ht="9.75" customHeight="1">
      <c r="B19" s="61"/>
      <c r="C19" s="61"/>
      <c r="D19" s="61"/>
      <c r="E19" s="61"/>
      <c r="F19" s="106"/>
      <c r="G19" s="61"/>
      <c r="H19" s="61"/>
      <c r="I19" s="61"/>
      <c r="J19" s="61"/>
      <c r="K19" s="61"/>
      <c r="L19" s="106"/>
      <c r="N19" s="61"/>
      <c r="O19" s="61"/>
      <c r="P19" s="61"/>
      <c r="Q19" s="61"/>
      <c r="R19" s="106"/>
      <c r="S19" s="61"/>
      <c r="T19" s="61"/>
      <c r="U19" s="61"/>
      <c r="V19" s="61"/>
      <c r="W19" s="61"/>
      <c r="X19" s="106"/>
      <c r="AD19" s="116">
        <v>70.5</v>
      </c>
      <c r="AE19" s="118">
        <v>1329</v>
      </c>
    </row>
    <row r="20" spans="2:31" ht="19.5" customHeight="1">
      <c r="B20" s="63">
        <v>3</v>
      </c>
      <c r="C20" s="61"/>
      <c r="D20" s="64">
        <v>87</v>
      </c>
      <c r="E20" s="61"/>
      <c r="F20" s="105">
        <f>IF(D20&gt;=65,IF(D20&lt;=88,VLOOKUP(D20,$AD$8:$AE$54,2),4600),"0")</f>
        <v>4125</v>
      </c>
      <c r="G20" s="61"/>
      <c r="H20" s="63">
        <v>15</v>
      </c>
      <c r="I20" s="61"/>
      <c r="J20" s="64"/>
      <c r="K20" s="61"/>
      <c r="L20" s="105" t="str">
        <f>IF(J20&gt;=65,IF(J20&lt;=88,VLOOKUP(J20,$AD$8:$AE$54,2),4600),"0")</f>
        <v>0</v>
      </c>
      <c r="N20" s="63">
        <v>27</v>
      </c>
      <c r="O20" s="61"/>
      <c r="P20" s="64"/>
      <c r="Q20" s="61"/>
      <c r="R20" s="105" t="str">
        <f>IF(P20&gt;=65,IF(P20&lt;=88,VLOOKUP(P20,$AD$8:$AE$54,2),4600),"0")</f>
        <v>0</v>
      </c>
      <c r="S20" s="61"/>
      <c r="T20" s="63">
        <v>39</v>
      </c>
      <c r="U20" s="61"/>
      <c r="V20" s="64"/>
      <c r="W20" s="61"/>
      <c r="X20" s="105" t="str">
        <f>IF(V20&gt;=65,IF(V20&lt;=88,VLOOKUP(V20,$AD$8:$AE$54,2),4600),"0")</f>
        <v>0</v>
      </c>
      <c r="AD20" s="116">
        <v>71</v>
      </c>
      <c r="AE20" s="117">
        <v>1385</v>
      </c>
    </row>
    <row r="21" spans="2:31" ht="9.75" customHeight="1">
      <c r="B21" s="61"/>
      <c r="C21" s="61"/>
      <c r="D21" s="61"/>
      <c r="E21" s="61"/>
      <c r="F21" s="106"/>
      <c r="G21" s="61"/>
      <c r="H21" s="61"/>
      <c r="I21" s="61"/>
      <c r="J21" s="61"/>
      <c r="K21" s="61"/>
      <c r="L21" s="106"/>
      <c r="N21" s="61"/>
      <c r="O21" s="61"/>
      <c r="P21" s="61"/>
      <c r="Q21" s="61"/>
      <c r="R21" s="106"/>
      <c r="S21" s="61"/>
      <c r="T21" s="61"/>
      <c r="U21" s="61"/>
      <c r="V21" s="61"/>
      <c r="W21" s="61"/>
      <c r="X21" s="106"/>
      <c r="AD21" s="116">
        <v>71.5</v>
      </c>
      <c r="AE21" s="118">
        <v>1442</v>
      </c>
    </row>
    <row r="22" spans="2:31" ht="19.5" customHeight="1">
      <c r="B22" s="63">
        <v>4</v>
      </c>
      <c r="C22" s="61"/>
      <c r="D22" s="64">
        <v>88</v>
      </c>
      <c r="E22" s="61"/>
      <c r="F22" s="105">
        <f>IF(D22&gt;=65,IF(D22&lt;=88,VLOOKUP(D22,$AD$8:$AE$54,2),4600),"0")</f>
        <v>4550</v>
      </c>
      <c r="G22" s="61"/>
      <c r="H22" s="63">
        <v>16</v>
      </c>
      <c r="I22" s="61"/>
      <c r="J22" s="64"/>
      <c r="K22" s="61"/>
      <c r="L22" s="105" t="str">
        <f>IF(J22&gt;=65,IF(J22&lt;=88,VLOOKUP(J22,$AD$8:$AE$54,2),4600),"0")</f>
        <v>0</v>
      </c>
      <c r="N22" s="63">
        <v>28</v>
      </c>
      <c r="O22" s="61"/>
      <c r="P22" s="64"/>
      <c r="Q22" s="61"/>
      <c r="R22" s="105" t="str">
        <f>IF(P22&gt;=65,IF(P22&lt;=88,VLOOKUP(P22,$AD$8:$AE$54,2),4600),"0")</f>
        <v>0</v>
      </c>
      <c r="S22" s="61"/>
      <c r="T22" s="63">
        <v>40</v>
      </c>
      <c r="U22" s="61"/>
      <c r="V22" s="64"/>
      <c r="W22" s="61"/>
      <c r="X22" s="105" t="str">
        <f>IF(V22&gt;=65,IF(V22&lt;=88,VLOOKUP(V22,$AD$8:$AE$54,2),4600),"0")</f>
        <v>0</v>
      </c>
      <c r="AD22" s="116">
        <v>72</v>
      </c>
      <c r="AE22" s="117">
        <v>1500</v>
      </c>
    </row>
    <row r="23" spans="2:31" ht="9.75" customHeight="1">
      <c r="B23" s="61"/>
      <c r="C23" s="61"/>
      <c r="D23" s="61"/>
      <c r="E23" s="61"/>
      <c r="F23" s="106"/>
      <c r="G23" s="61"/>
      <c r="H23" s="61"/>
      <c r="I23" s="61"/>
      <c r="J23" s="61"/>
      <c r="K23" s="61"/>
      <c r="L23" s="106"/>
      <c r="N23" s="61"/>
      <c r="O23" s="61"/>
      <c r="P23" s="61"/>
      <c r="Q23" s="61"/>
      <c r="R23" s="106"/>
      <c r="S23" s="61"/>
      <c r="T23" s="61"/>
      <c r="U23" s="61"/>
      <c r="V23" s="61"/>
      <c r="W23" s="61"/>
      <c r="X23" s="106"/>
      <c r="AD23" s="116">
        <v>72.5</v>
      </c>
      <c r="AE23" s="118">
        <v>1558</v>
      </c>
    </row>
    <row r="24" spans="2:31" ht="19.5" customHeight="1">
      <c r="B24" s="63">
        <v>5</v>
      </c>
      <c r="C24" s="61"/>
      <c r="D24" s="64">
        <v>89</v>
      </c>
      <c r="E24" s="61"/>
      <c r="F24" s="105">
        <f>IF(D24&gt;=65,IF(D24&lt;=88,VLOOKUP(D24,$AD$8:$AE$54,2),4600),"0")</f>
        <v>4600</v>
      </c>
      <c r="G24" s="61"/>
      <c r="H24" s="63">
        <v>17</v>
      </c>
      <c r="I24" s="61"/>
      <c r="J24" s="64"/>
      <c r="K24" s="61"/>
      <c r="L24" s="105" t="str">
        <f>IF(J24&gt;=65,IF(J24&lt;=88,VLOOKUP(J24,$AD$8:$AE$54,2),4600),"0")</f>
        <v>0</v>
      </c>
      <c r="N24" s="63">
        <v>29</v>
      </c>
      <c r="O24" s="61"/>
      <c r="P24" s="64"/>
      <c r="Q24" s="61"/>
      <c r="R24" s="105" t="str">
        <f>IF(P24&gt;=65,IF(P24&lt;=88,VLOOKUP(P24,$AD$8:$AE$54,2),4600),"0")</f>
        <v>0</v>
      </c>
      <c r="S24" s="61"/>
      <c r="T24" s="63">
        <v>41</v>
      </c>
      <c r="U24" s="61"/>
      <c r="V24" s="64"/>
      <c r="W24" s="61"/>
      <c r="X24" s="105" t="str">
        <f>IF(V24&gt;=65,IF(V24&lt;=88,VLOOKUP(V24,$AD$8:$AE$54,2),4600),"0")</f>
        <v>0</v>
      </c>
      <c r="AD24" s="116">
        <v>73</v>
      </c>
      <c r="AE24" s="117">
        <v>1618</v>
      </c>
    </row>
    <row r="25" spans="2:31" ht="9.75" customHeight="1">
      <c r="B25" s="61"/>
      <c r="C25" s="61"/>
      <c r="E25" s="61"/>
      <c r="F25" s="106"/>
      <c r="G25" s="61"/>
      <c r="H25" s="61"/>
      <c r="I25" s="61"/>
      <c r="K25" s="61"/>
      <c r="L25" s="106"/>
      <c r="N25" s="61"/>
      <c r="O25" s="61"/>
      <c r="Q25" s="61"/>
      <c r="R25" s="106"/>
      <c r="S25" s="61"/>
      <c r="T25" s="61"/>
      <c r="U25" s="61"/>
      <c r="W25" s="61"/>
      <c r="X25" s="106"/>
      <c r="AD25" s="116">
        <v>73.5</v>
      </c>
      <c r="AE25" s="118">
        <v>1678</v>
      </c>
    </row>
    <row r="26" spans="2:31" ht="19.5" customHeight="1">
      <c r="B26" s="63">
        <v>6</v>
      </c>
      <c r="C26" s="61"/>
      <c r="D26" s="64"/>
      <c r="E26" s="61"/>
      <c r="F26" s="105" t="str">
        <f>IF(D26&gt;=65,IF(D26&lt;=88,VLOOKUP(D26,$AD$8:$AE$54,2),4600),"0")</f>
        <v>0</v>
      </c>
      <c r="G26" s="61"/>
      <c r="H26" s="63">
        <v>18</v>
      </c>
      <c r="I26" s="61"/>
      <c r="J26" s="64"/>
      <c r="K26" s="61"/>
      <c r="L26" s="105" t="str">
        <f>IF(J26&gt;=65,IF(J26&lt;=88,VLOOKUP(J26,$AD$8:$AE$54,2),4600),"0")</f>
        <v>0</v>
      </c>
      <c r="N26" s="63">
        <v>30</v>
      </c>
      <c r="O26" s="61"/>
      <c r="P26" s="64"/>
      <c r="Q26" s="61"/>
      <c r="R26" s="105" t="str">
        <f>IF(P26&gt;=65,IF(P26&lt;=88,VLOOKUP(P26,$AD$8:$AE$54,2),4600),"0")</f>
        <v>0</v>
      </c>
      <c r="S26" s="61"/>
      <c r="T26" s="63">
        <v>42</v>
      </c>
      <c r="U26" s="61"/>
      <c r="V26" s="64"/>
      <c r="W26" s="61"/>
      <c r="X26" s="105" t="str">
        <f>IF(V26&gt;=65,IF(V26&lt;=88,VLOOKUP(V26,$AD$8:$AE$54,2),4600),"0")</f>
        <v>0</v>
      </c>
      <c r="AD26" s="116">
        <v>74</v>
      </c>
      <c r="AE26" s="117">
        <v>1740</v>
      </c>
    </row>
    <row r="27" spans="2:31" ht="9.75" customHeight="1">
      <c r="B27" s="61"/>
      <c r="C27" s="61"/>
      <c r="E27" s="61"/>
      <c r="F27" s="106"/>
      <c r="G27" s="61"/>
      <c r="H27" s="61"/>
      <c r="I27" s="61"/>
      <c r="K27" s="61"/>
      <c r="L27" s="106"/>
      <c r="N27" s="61"/>
      <c r="O27" s="61"/>
      <c r="Q27" s="61"/>
      <c r="R27" s="106"/>
      <c r="S27" s="61"/>
      <c r="T27" s="61"/>
      <c r="U27" s="61"/>
      <c r="W27" s="61"/>
      <c r="X27" s="106"/>
      <c r="AD27" s="116">
        <v>74.5</v>
      </c>
      <c r="AE27" s="118">
        <v>1802</v>
      </c>
    </row>
    <row r="28" spans="2:31" ht="19.5" customHeight="1">
      <c r="B28" s="63">
        <v>7</v>
      </c>
      <c r="C28" s="61"/>
      <c r="D28" s="64"/>
      <c r="E28" s="61"/>
      <c r="F28" s="105" t="str">
        <f>IF(D28&gt;=65,IF(D28&lt;=88,VLOOKUP(D28,$AD$8:$AE$54,2),4600),"0")</f>
        <v>0</v>
      </c>
      <c r="G28" s="61"/>
      <c r="H28" s="63">
        <v>19</v>
      </c>
      <c r="I28" s="61"/>
      <c r="J28" s="64"/>
      <c r="K28" s="61"/>
      <c r="L28" s="105" t="str">
        <f>IF(J28&gt;=65,IF(J28&lt;=88,VLOOKUP(J28,$AD$8:$AE$54,2),4600),"0")</f>
        <v>0</v>
      </c>
      <c r="N28" s="63">
        <v>31</v>
      </c>
      <c r="O28" s="61"/>
      <c r="P28" s="64"/>
      <c r="Q28" s="61"/>
      <c r="R28" s="105" t="str">
        <f>IF(P28&gt;=65,IF(P28&lt;=88,VLOOKUP(P28,$AD$8:$AE$54,2),4600),"0")</f>
        <v>0</v>
      </c>
      <c r="S28" s="61"/>
      <c r="T28" s="63">
        <v>43</v>
      </c>
      <c r="U28" s="61"/>
      <c r="V28" s="64"/>
      <c r="W28" s="61"/>
      <c r="X28" s="105" t="str">
        <f>IF(V28&gt;=65,IF(V28&lt;=88,VLOOKUP(V28,$AD$8:$AE$54,2),4600),"0")</f>
        <v>0</v>
      </c>
      <c r="AD28" s="116">
        <v>75</v>
      </c>
      <c r="AE28" s="117">
        <v>1866</v>
      </c>
    </row>
    <row r="29" spans="2:31" ht="9.75" customHeight="1">
      <c r="B29" s="61"/>
      <c r="C29" s="61"/>
      <c r="D29" s="61"/>
      <c r="E29" s="61"/>
      <c r="F29" s="106"/>
      <c r="G29" s="61"/>
      <c r="H29" s="61"/>
      <c r="I29" s="61"/>
      <c r="J29" s="61"/>
      <c r="K29" s="61"/>
      <c r="L29" s="106"/>
      <c r="N29" s="61"/>
      <c r="O29" s="61"/>
      <c r="P29" s="61"/>
      <c r="Q29" s="61"/>
      <c r="R29" s="106"/>
      <c r="S29" s="61"/>
      <c r="T29" s="61"/>
      <c r="U29" s="61"/>
      <c r="V29" s="61"/>
      <c r="W29" s="61"/>
      <c r="X29" s="106"/>
      <c r="AD29" s="116">
        <v>75.5</v>
      </c>
      <c r="AE29" s="118">
        <v>1930</v>
      </c>
    </row>
    <row r="30" spans="2:31" ht="19.5" customHeight="1">
      <c r="B30" s="63">
        <v>8</v>
      </c>
      <c r="C30" s="61"/>
      <c r="D30" s="64"/>
      <c r="E30" s="61"/>
      <c r="F30" s="105" t="str">
        <f>IF(D30&gt;=65,IF(D30&lt;=88,VLOOKUP(D30,$AD$8:$AE$54,2),4600),"0")</f>
        <v>0</v>
      </c>
      <c r="G30" s="61"/>
      <c r="H30" s="63">
        <v>20</v>
      </c>
      <c r="I30" s="61"/>
      <c r="J30" s="64"/>
      <c r="K30" s="61"/>
      <c r="L30" s="105" t="str">
        <f>IF(J30&gt;=65,IF(J30&lt;=88,VLOOKUP(J30,$AD$8:$AE$54,2),4600),"0")</f>
        <v>0</v>
      </c>
      <c r="N30" s="63">
        <v>32</v>
      </c>
      <c r="O30" s="61"/>
      <c r="P30" s="64"/>
      <c r="Q30" s="61"/>
      <c r="R30" s="105" t="str">
        <f>IF(P30&gt;=65,IF(P30&lt;=88,VLOOKUP(P30,$AD$8:$AE$54,2),4600),"0")</f>
        <v>0</v>
      </c>
      <c r="S30" s="61"/>
      <c r="T30" s="63">
        <v>44</v>
      </c>
      <c r="U30" s="61"/>
      <c r="V30" s="64"/>
      <c r="W30" s="61"/>
      <c r="X30" s="105" t="str">
        <f>IF(V30&gt;=65,IF(V30&lt;=88,VLOOKUP(V30,$AD$8:$AE$54,2),4600),"0")</f>
        <v>0</v>
      </c>
      <c r="AD30" s="116">
        <v>76</v>
      </c>
      <c r="AE30" s="117">
        <v>1996</v>
      </c>
    </row>
    <row r="31" spans="2:31" ht="9.75" customHeight="1">
      <c r="B31" s="61"/>
      <c r="C31" s="61"/>
      <c r="D31" s="61"/>
      <c r="E31" s="61"/>
      <c r="F31" s="106"/>
      <c r="G31" s="61"/>
      <c r="H31" s="61"/>
      <c r="I31" s="61"/>
      <c r="J31" s="61"/>
      <c r="K31" s="61"/>
      <c r="L31" s="106"/>
      <c r="N31" s="61"/>
      <c r="O31" s="61"/>
      <c r="P31" s="61"/>
      <c r="Q31" s="61"/>
      <c r="R31" s="106"/>
      <c r="S31" s="61"/>
      <c r="T31" s="61"/>
      <c r="U31" s="61"/>
      <c r="V31" s="61"/>
      <c r="W31" s="61"/>
      <c r="X31" s="106"/>
      <c r="AD31" s="116">
        <v>76.5</v>
      </c>
      <c r="AE31" s="118">
        <v>2063</v>
      </c>
    </row>
    <row r="32" spans="2:31" ht="19.5" customHeight="1">
      <c r="B32" s="63">
        <v>9</v>
      </c>
      <c r="C32" s="61"/>
      <c r="D32" s="64"/>
      <c r="E32" s="61"/>
      <c r="F32" s="105" t="str">
        <f>IF(D32&gt;=65,IF(D32&lt;=88,VLOOKUP(D32,$AD$8:$AE$54,2),4600),"0")</f>
        <v>0</v>
      </c>
      <c r="G32" s="61"/>
      <c r="H32" s="63">
        <v>21</v>
      </c>
      <c r="I32" s="61"/>
      <c r="J32" s="64"/>
      <c r="K32" s="61"/>
      <c r="L32" s="105" t="str">
        <f>IF(J32&gt;=65,IF(J32&lt;=88,VLOOKUP(J32,$AD$8:$AE$54,2),4600),"0")</f>
        <v>0</v>
      </c>
      <c r="N32" s="63">
        <v>33</v>
      </c>
      <c r="O32" s="61"/>
      <c r="P32" s="64"/>
      <c r="Q32" s="61"/>
      <c r="R32" s="105" t="str">
        <f>IF(P32&gt;=65,IF(P32&lt;=88,VLOOKUP(P32,$AD$8:$AE$54,2),4600),"0")</f>
        <v>0</v>
      </c>
      <c r="S32" s="61"/>
      <c r="T32" s="63">
        <v>45</v>
      </c>
      <c r="U32" s="61"/>
      <c r="V32" s="64"/>
      <c r="W32" s="61"/>
      <c r="X32" s="105" t="str">
        <f>IF(V32&gt;=65,IF(V32&lt;=88,VLOOKUP(V32,$AD$8:$AE$54,2),4600),"0")</f>
        <v>0</v>
      </c>
      <c r="AD32" s="116">
        <v>77</v>
      </c>
      <c r="AE32" s="117">
        <v>2132</v>
      </c>
    </row>
    <row r="33" spans="2:31" ht="9.75" customHeight="1">
      <c r="B33" s="61"/>
      <c r="C33" s="61"/>
      <c r="D33" s="61"/>
      <c r="E33" s="61"/>
      <c r="F33" s="106"/>
      <c r="G33" s="61"/>
      <c r="H33" s="61"/>
      <c r="I33" s="61"/>
      <c r="J33" s="61"/>
      <c r="K33" s="61"/>
      <c r="L33" s="106"/>
      <c r="N33" s="61"/>
      <c r="O33" s="61"/>
      <c r="P33" s="61"/>
      <c r="Q33" s="61"/>
      <c r="R33" s="106"/>
      <c r="S33" s="61"/>
      <c r="T33" s="61"/>
      <c r="U33" s="61"/>
      <c r="V33" s="61"/>
      <c r="W33" s="61"/>
      <c r="X33" s="106"/>
      <c r="AD33" s="116">
        <v>77.5</v>
      </c>
      <c r="AE33" s="118">
        <v>2202</v>
      </c>
    </row>
    <row r="34" spans="2:31" ht="19.5" customHeight="1">
      <c r="B34" s="63">
        <v>10</v>
      </c>
      <c r="C34" s="61"/>
      <c r="D34" s="64"/>
      <c r="E34" s="61"/>
      <c r="F34" s="105" t="str">
        <f>IF(D34&gt;=65,IF(D34&lt;=88,VLOOKUP(D34,$AD$8:$AE$54,2),4600),"0")</f>
        <v>0</v>
      </c>
      <c r="G34" s="61"/>
      <c r="H34" s="63">
        <v>22</v>
      </c>
      <c r="I34" s="61"/>
      <c r="J34" s="64"/>
      <c r="K34" s="61"/>
      <c r="L34" s="105" t="str">
        <f>IF(J34&gt;=65,IF(J34&lt;=88,VLOOKUP(J34,$AD$8:$AE$54,2),4600),"0")</f>
        <v>0</v>
      </c>
      <c r="N34" s="63">
        <v>34</v>
      </c>
      <c r="O34" s="61"/>
      <c r="P34" s="64"/>
      <c r="Q34" s="61"/>
      <c r="R34" s="105" t="str">
        <f>IF(P34&gt;=65,IF(P34&lt;=88,VLOOKUP(P34,$AD$8:$AE$54,2),4600),"0")</f>
        <v>0</v>
      </c>
      <c r="S34" s="61"/>
      <c r="T34" s="63">
        <v>46</v>
      </c>
      <c r="U34" s="61"/>
      <c r="V34" s="64"/>
      <c r="W34" s="61"/>
      <c r="X34" s="105" t="str">
        <f>IF(V34&gt;=65,IF(V34&lt;=88,VLOOKUP(V34,$AD$8:$AE$54,2),4600),"0")</f>
        <v>0</v>
      </c>
      <c r="AD34" s="116">
        <v>78</v>
      </c>
      <c r="AE34" s="117">
        <v>2274</v>
      </c>
    </row>
    <row r="35" spans="2:31" ht="9.75" customHeight="1">
      <c r="B35" s="61"/>
      <c r="C35" s="61"/>
      <c r="D35" s="61"/>
      <c r="E35" s="61"/>
      <c r="F35" s="106"/>
      <c r="G35" s="61"/>
      <c r="H35" s="61"/>
      <c r="I35" s="61"/>
      <c r="J35" s="61"/>
      <c r="K35" s="61"/>
      <c r="L35" s="106"/>
      <c r="N35" s="61"/>
      <c r="O35" s="61"/>
      <c r="P35" s="61"/>
      <c r="Q35" s="61"/>
      <c r="R35" s="106"/>
      <c r="S35" s="61"/>
      <c r="T35" s="61"/>
      <c r="U35" s="61"/>
      <c r="V35" s="61"/>
      <c r="W35" s="61"/>
      <c r="X35" s="106"/>
      <c r="AD35" s="116">
        <v>78.5</v>
      </c>
      <c r="AE35" s="118">
        <v>2347</v>
      </c>
    </row>
    <row r="36" spans="2:31" ht="19.5" customHeight="1">
      <c r="B36" s="63">
        <v>11</v>
      </c>
      <c r="C36" s="61"/>
      <c r="D36" s="64"/>
      <c r="E36" s="61"/>
      <c r="F36" s="105" t="str">
        <f>IF(D36&gt;=65,IF(D36&lt;=88,VLOOKUP(D36,$AD$8:$AE$54,2),4600),"0")</f>
        <v>0</v>
      </c>
      <c r="G36" s="61"/>
      <c r="H36" s="63">
        <v>23</v>
      </c>
      <c r="I36" s="61"/>
      <c r="J36" s="64"/>
      <c r="K36" s="61"/>
      <c r="L36" s="105" t="str">
        <f>IF(J36&gt;=65,IF(J36&lt;=88,VLOOKUP(J36,$AD$8:$AE$54,2),4600),"0")</f>
        <v>0</v>
      </c>
      <c r="N36" s="63">
        <v>35</v>
      </c>
      <c r="O36" s="61"/>
      <c r="P36" s="64"/>
      <c r="Q36" s="61"/>
      <c r="R36" s="105" t="str">
        <f>IF(P36&gt;=65,IF(P36&lt;=88,VLOOKUP(P36,$AD$8:$AE$54,2),4600),"0")</f>
        <v>0</v>
      </c>
      <c r="S36" s="61"/>
      <c r="T36" s="63">
        <v>47</v>
      </c>
      <c r="U36" s="61"/>
      <c r="V36" s="64"/>
      <c r="W36" s="61"/>
      <c r="X36" s="105" t="str">
        <f>IF(V36&gt;=65,IF(V36&lt;=88,VLOOKUP(V36,$AD$8:$AE$54,2),4600),"0")</f>
        <v>0</v>
      </c>
      <c r="AD36" s="116">
        <v>79</v>
      </c>
      <c r="AE36" s="117">
        <v>2422</v>
      </c>
    </row>
    <row r="37" spans="2:31" ht="9.75" customHeight="1">
      <c r="B37" s="61"/>
      <c r="C37" s="61"/>
      <c r="D37" s="61"/>
      <c r="E37" s="61"/>
      <c r="F37" s="106"/>
      <c r="G37" s="61"/>
      <c r="H37" s="61"/>
      <c r="I37" s="61"/>
      <c r="J37" s="61"/>
      <c r="K37" s="61"/>
      <c r="L37" s="106"/>
      <c r="N37" s="61"/>
      <c r="O37" s="61"/>
      <c r="P37" s="61"/>
      <c r="Q37" s="61"/>
      <c r="R37" s="106"/>
      <c r="S37" s="61"/>
      <c r="T37" s="61"/>
      <c r="U37" s="61"/>
      <c r="V37" s="61"/>
      <c r="W37" s="61"/>
      <c r="X37" s="106"/>
      <c r="AD37" s="116">
        <v>79.5</v>
      </c>
      <c r="AE37" s="118">
        <v>2499</v>
      </c>
    </row>
    <row r="38" spans="2:31" ht="19.5" customHeight="1">
      <c r="B38" s="63">
        <v>12</v>
      </c>
      <c r="C38" s="61"/>
      <c r="D38" s="64"/>
      <c r="E38" s="61"/>
      <c r="F38" s="105" t="str">
        <f>IF(D38&gt;=65,IF(D38&lt;=88,VLOOKUP(D38,$AD$8:$AE$54,2),4600),"0")</f>
        <v>0</v>
      </c>
      <c r="G38" s="61"/>
      <c r="H38" s="63">
        <v>24</v>
      </c>
      <c r="I38" s="61"/>
      <c r="J38" s="64"/>
      <c r="K38" s="61"/>
      <c r="L38" s="105" t="str">
        <f>IF(J38&gt;=65,IF(J38&lt;=88,VLOOKUP(J38,$AD$8:$AE$54,2),4600),"0")</f>
        <v>0</v>
      </c>
      <c r="N38" s="63">
        <v>36</v>
      </c>
      <c r="O38" s="61"/>
      <c r="P38" s="64"/>
      <c r="Q38" s="61"/>
      <c r="R38" s="105" t="str">
        <f>IF(P38&gt;=65,IF(P38&lt;=88,VLOOKUP(P38,$AD$8:$AE$54,2),4600),"0")</f>
        <v>0</v>
      </c>
      <c r="S38" s="61"/>
      <c r="T38" s="63">
        <v>48</v>
      </c>
      <c r="U38" s="61"/>
      <c r="V38" s="64"/>
      <c r="W38" s="61"/>
      <c r="X38" s="105" t="str">
        <f>IF(V38&gt;=65,IF(V38&lt;=88,VLOOKUP(V38,$AD$8:$AE$54,2),4600),"0")</f>
        <v>0</v>
      </c>
      <c r="AD38" s="116">
        <v>80</v>
      </c>
      <c r="AE38" s="117">
        <v>2580</v>
      </c>
    </row>
    <row r="39" spans="2:31" ht="19.5" customHeight="1">
      <c r="B39" s="53"/>
      <c r="C39" s="53"/>
      <c r="D39" s="53"/>
      <c r="E39" s="53"/>
      <c r="F39" s="107"/>
      <c r="G39" s="53"/>
      <c r="H39" s="53"/>
      <c r="I39" s="53"/>
      <c r="J39" s="53"/>
      <c r="K39" s="53"/>
      <c r="L39" s="53"/>
      <c r="N39" s="53"/>
      <c r="O39" s="53"/>
      <c r="P39" s="53"/>
      <c r="Q39" s="53"/>
      <c r="R39" s="53"/>
      <c r="S39" s="53"/>
      <c r="T39" s="53"/>
      <c r="U39" s="53"/>
      <c r="V39" s="53"/>
      <c r="W39" s="53"/>
      <c r="X39" s="53"/>
      <c r="AD39" s="116">
        <v>80.5</v>
      </c>
      <c r="AE39" s="118">
        <v>2660</v>
      </c>
    </row>
    <row r="40" spans="2:31" ht="19.5" customHeight="1">
      <c r="B40" s="112" t="s">
        <v>57</v>
      </c>
      <c r="C40" s="53"/>
      <c r="D40" s="53"/>
      <c r="E40" s="53"/>
      <c r="G40" s="53"/>
      <c r="H40" s="53"/>
      <c r="I40" s="53"/>
      <c r="J40" s="53"/>
      <c r="K40" s="53"/>
      <c r="L40" s="53"/>
      <c r="N40" s="53"/>
      <c r="O40" s="53"/>
      <c r="P40" s="53"/>
      <c r="Q40" s="53"/>
      <c r="R40" s="34"/>
      <c r="S40" s="53"/>
      <c r="T40" s="53"/>
      <c r="U40" s="53"/>
      <c r="V40" s="53"/>
      <c r="W40" s="53"/>
      <c r="X40" s="53"/>
      <c r="AD40" s="116">
        <v>81</v>
      </c>
      <c r="AE40" s="117">
        <v>2744</v>
      </c>
    </row>
    <row r="41" spans="2:31" ht="19.5" customHeight="1">
      <c r="B41" s="53"/>
      <c r="C41" s="53"/>
      <c r="D41" s="53"/>
      <c r="E41" s="53"/>
      <c r="F41" s="53"/>
      <c r="G41" s="53"/>
      <c r="H41" s="53"/>
      <c r="I41" s="53"/>
      <c r="J41" s="53"/>
      <c r="K41" s="53"/>
      <c r="L41" s="53"/>
      <c r="N41" s="53"/>
      <c r="O41" s="53"/>
      <c r="P41" s="53"/>
      <c r="Q41" s="53"/>
      <c r="R41" s="53"/>
      <c r="S41" s="53"/>
      <c r="T41" s="53"/>
      <c r="U41" s="53"/>
      <c r="V41" s="53"/>
      <c r="W41" s="53"/>
      <c r="X41" s="53"/>
      <c r="AD41" s="116">
        <v>81.5</v>
      </c>
      <c r="AE41" s="118">
        <v>2831</v>
      </c>
    </row>
    <row r="42" spans="2:31" ht="19.5" customHeight="1">
      <c r="B42" s="53"/>
      <c r="C42" s="53"/>
      <c r="D42" s="53"/>
      <c r="E42" s="53"/>
      <c r="F42" s="107"/>
      <c r="G42" s="53"/>
      <c r="H42" s="53"/>
      <c r="I42" s="53"/>
      <c r="J42" s="53"/>
      <c r="K42" s="53"/>
      <c r="L42" s="107"/>
      <c r="N42" s="53"/>
      <c r="O42" s="53"/>
      <c r="P42" s="53"/>
      <c r="Q42" s="53"/>
      <c r="R42" s="53"/>
      <c r="S42" s="53"/>
      <c r="T42" s="53"/>
      <c r="U42" s="53"/>
      <c r="V42" s="53"/>
      <c r="W42" s="53"/>
      <c r="X42" s="53"/>
      <c r="AD42" s="116">
        <v>82</v>
      </c>
      <c r="AE42" s="117">
        <v>2920</v>
      </c>
    </row>
    <row r="43" spans="2:31" ht="19.5" customHeight="1">
      <c r="B43" s="53"/>
      <c r="C43" s="53"/>
      <c r="D43" s="53"/>
      <c r="E43" s="53"/>
      <c r="F43" s="53"/>
      <c r="G43" s="53"/>
      <c r="H43" s="53"/>
      <c r="I43" s="53"/>
      <c r="J43" s="53"/>
      <c r="K43" s="53"/>
      <c r="L43" s="53"/>
      <c r="N43" s="53"/>
      <c r="O43" s="53"/>
      <c r="P43" s="53"/>
      <c r="Q43" s="53"/>
      <c r="R43" s="53"/>
      <c r="S43" s="53"/>
      <c r="T43" s="53"/>
      <c r="U43" s="53"/>
      <c r="V43" s="53"/>
      <c r="W43" s="53"/>
      <c r="X43" s="53"/>
      <c r="AD43" s="116">
        <v>82.5</v>
      </c>
      <c r="AE43" s="118">
        <v>3013</v>
      </c>
    </row>
    <row r="44" spans="2:31" ht="19.5" customHeight="1">
      <c r="B44" s="53"/>
      <c r="C44" s="53"/>
      <c r="D44" s="53"/>
      <c r="E44" s="53"/>
      <c r="F44" s="53"/>
      <c r="G44" s="53"/>
      <c r="H44" s="53"/>
      <c r="I44" s="53"/>
      <c r="J44" s="53"/>
      <c r="K44" s="53"/>
      <c r="L44" s="53"/>
      <c r="N44" s="53"/>
      <c r="O44" s="53"/>
      <c r="P44" s="53"/>
      <c r="Q44" s="53"/>
      <c r="R44" s="53"/>
      <c r="S44" s="53"/>
      <c r="T44" s="53"/>
      <c r="U44" s="53"/>
      <c r="V44" s="53"/>
      <c r="W44" s="53"/>
      <c r="X44" s="53"/>
      <c r="AD44" s="116">
        <v>83</v>
      </c>
      <c r="AE44" s="117">
        <v>3110</v>
      </c>
    </row>
    <row r="45" spans="2:31" ht="19.5" customHeight="1">
      <c r="B45" s="53"/>
      <c r="C45" s="53"/>
      <c r="D45" s="53"/>
      <c r="E45" s="53"/>
      <c r="F45" s="53"/>
      <c r="G45" s="53"/>
      <c r="H45" s="53"/>
      <c r="I45" s="53"/>
      <c r="J45" s="53"/>
      <c r="K45" s="53"/>
      <c r="L45" s="53"/>
      <c r="N45" s="53"/>
      <c r="O45" s="53"/>
      <c r="P45" s="53"/>
      <c r="Q45" s="53"/>
      <c r="R45" s="53"/>
      <c r="S45" s="53"/>
      <c r="T45" s="53"/>
      <c r="U45" s="53"/>
      <c r="V45" s="53"/>
      <c r="W45" s="53"/>
      <c r="X45" s="53"/>
      <c r="AD45" s="116">
        <v>83.5</v>
      </c>
      <c r="AE45" s="118">
        <v>3211</v>
      </c>
    </row>
    <row r="46" spans="2:31" ht="19.5" customHeight="1">
      <c r="B46" s="53"/>
      <c r="C46" s="53"/>
      <c r="D46" s="53"/>
      <c r="E46" s="53"/>
      <c r="F46" s="53"/>
      <c r="G46" s="53"/>
      <c r="H46" s="53"/>
      <c r="I46" s="53"/>
      <c r="J46" s="53"/>
      <c r="K46" s="53"/>
      <c r="L46" s="53"/>
      <c r="N46" s="53"/>
      <c r="O46" s="53"/>
      <c r="P46" s="53"/>
      <c r="Q46" s="53"/>
      <c r="R46" s="53"/>
      <c r="S46" s="53"/>
      <c r="T46" s="53"/>
      <c r="U46" s="53"/>
      <c r="V46" s="53"/>
      <c r="W46" s="53"/>
      <c r="X46" s="53"/>
      <c r="AD46" s="116">
        <v>84</v>
      </c>
      <c r="AE46" s="117">
        <v>3318</v>
      </c>
    </row>
    <row r="47" spans="2:31" ht="19.5" customHeight="1">
      <c r="B47" s="53"/>
      <c r="C47" s="53"/>
      <c r="D47" s="53"/>
      <c r="E47" s="53"/>
      <c r="F47" s="53"/>
      <c r="G47" s="53"/>
      <c r="H47" s="53"/>
      <c r="I47" s="53"/>
      <c r="J47" s="53"/>
      <c r="K47" s="53"/>
      <c r="L47" s="53"/>
      <c r="N47" s="53"/>
      <c r="O47" s="53"/>
      <c r="P47" s="53"/>
      <c r="Q47" s="53"/>
      <c r="R47" s="53"/>
      <c r="S47" s="53"/>
      <c r="T47" s="53"/>
      <c r="U47" s="53"/>
      <c r="V47" s="53"/>
      <c r="W47" s="53"/>
      <c r="X47" s="53"/>
      <c r="AD47" s="116">
        <v>84.5</v>
      </c>
      <c r="AE47" s="118">
        <v>3429</v>
      </c>
    </row>
    <row r="48" spans="2:31" ht="19.5" customHeight="1">
      <c r="B48" s="53"/>
      <c r="C48" s="53"/>
      <c r="D48" s="53"/>
      <c r="E48" s="53"/>
      <c r="F48" s="53"/>
      <c r="G48" s="53"/>
      <c r="H48" s="53"/>
      <c r="I48" s="53"/>
      <c r="J48" s="53"/>
      <c r="K48" s="53"/>
      <c r="L48" s="53"/>
      <c r="N48" s="53"/>
      <c r="O48" s="53"/>
      <c r="P48" s="53"/>
      <c r="Q48" s="53"/>
      <c r="R48" s="53"/>
      <c r="S48" s="53"/>
      <c r="T48" s="53"/>
      <c r="U48" s="53"/>
      <c r="V48" s="53"/>
      <c r="W48" s="53"/>
      <c r="X48" s="53"/>
      <c r="AD48" s="116">
        <v>85</v>
      </c>
      <c r="AE48" s="117">
        <v>3548</v>
      </c>
    </row>
    <row r="49" spans="2:31" ht="19.5" customHeight="1">
      <c r="B49" s="53"/>
      <c r="C49" s="53"/>
      <c r="D49" s="53"/>
      <c r="E49" s="53"/>
      <c r="F49" s="53"/>
      <c r="G49" s="53"/>
      <c r="H49" s="53"/>
      <c r="I49" s="53"/>
      <c r="J49" s="53"/>
      <c r="K49" s="53"/>
      <c r="L49" s="53"/>
      <c r="N49" s="53"/>
      <c r="O49" s="53"/>
      <c r="P49" s="53"/>
      <c r="Q49" s="53"/>
      <c r="R49" s="53"/>
      <c r="S49" s="53"/>
      <c r="T49" s="53"/>
      <c r="U49" s="53"/>
      <c r="V49" s="53"/>
      <c r="W49" s="53"/>
      <c r="X49" s="53"/>
      <c r="AD49" s="116">
        <v>85.5</v>
      </c>
      <c r="AE49" s="118">
        <v>3674</v>
      </c>
    </row>
    <row r="50" spans="2:31" ht="19.5" customHeight="1">
      <c r="B50" s="53"/>
      <c r="C50" s="53"/>
      <c r="D50" s="53"/>
      <c r="E50" s="53"/>
      <c r="F50" s="53"/>
      <c r="G50" s="53"/>
      <c r="H50" s="53"/>
      <c r="I50" s="53"/>
      <c r="J50" s="53"/>
      <c r="K50" s="53"/>
      <c r="L50" s="53"/>
      <c r="AD50" s="116">
        <v>86</v>
      </c>
      <c r="AE50" s="117">
        <v>3810</v>
      </c>
    </row>
    <row r="51" spans="2:31" ht="19.5" customHeight="1">
      <c r="B51" s="53"/>
      <c r="C51" s="53"/>
      <c r="D51" s="53"/>
      <c r="E51" s="53"/>
      <c r="F51" s="53"/>
      <c r="G51" s="53"/>
      <c r="H51" s="53"/>
      <c r="I51" s="53"/>
      <c r="J51" s="53"/>
      <c r="K51" s="53"/>
      <c r="L51" s="53"/>
      <c r="AD51" s="116">
        <v>86.5</v>
      </c>
      <c r="AE51" s="118">
        <v>3959</v>
      </c>
    </row>
    <row r="52" spans="2:31" ht="19.5" customHeight="1">
      <c r="B52" s="53"/>
      <c r="C52" s="53"/>
      <c r="D52" s="53"/>
      <c r="E52" s="53"/>
      <c r="F52" s="53"/>
      <c r="G52" s="53"/>
      <c r="H52" s="53"/>
      <c r="I52" s="53"/>
      <c r="J52" s="53"/>
      <c r="K52" s="53"/>
      <c r="L52" s="53"/>
      <c r="AD52" s="116">
        <v>87</v>
      </c>
      <c r="AE52" s="117">
        <v>4125</v>
      </c>
    </row>
    <row r="53" spans="2:31" ht="19.5" customHeight="1">
      <c r="B53" s="53"/>
      <c r="C53" s="53"/>
      <c r="D53" s="53"/>
      <c r="E53" s="53"/>
      <c r="F53" s="53"/>
      <c r="G53" s="53"/>
      <c r="H53" s="53"/>
      <c r="I53" s="53"/>
      <c r="J53" s="53"/>
      <c r="K53" s="53"/>
      <c r="L53" s="53"/>
      <c r="AD53" s="116">
        <v>87.5</v>
      </c>
      <c r="AE53" s="118">
        <v>4317</v>
      </c>
    </row>
    <row r="54" spans="2:31" ht="19.5" customHeight="1">
      <c r="B54" s="53"/>
      <c r="C54" s="53"/>
      <c r="D54" s="53"/>
      <c r="E54" s="53"/>
      <c r="F54" s="53"/>
      <c r="G54" s="53"/>
      <c r="H54" s="53"/>
      <c r="I54" s="53"/>
      <c r="J54" s="53"/>
      <c r="K54" s="53"/>
      <c r="L54" s="53"/>
      <c r="AD54" s="119">
        <v>88</v>
      </c>
      <c r="AE54" s="120">
        <v>4550</v>
      </c>
    </row>
    <row r="55" ht="19.5" customHeight="1"/>
    <row r="56" ht="19.5" customHeight="1"/>
    <row r="57" ht="19.5" customHeight="1"/>
  </sheetData>
  <sheetProtection password="C678" sheet="1" objects="1" scenarios="1" selectLockedCells="1"/>
  <mergeCells count="13">
    <mergeCell ref="R9:T9"/>
    <mergeCell ref="W9:X9"/>
    <mergeCell ref="J9:M9"/>
    <mergeCell ref="R11:T11"/>
    <mergeCell ref="V11:X11"/>
    <mergeCell ref="M7:P7"/>
    <mergeCell ref="N9:P9"/>
    <mergeCell ref="B11:D11"/>
    <mergeCell ref="G11:H11"/>
    <mergeCell ref="B9:E9"/>
    <mergeCell ref="F9:H9"/>
    <mergeCell ref="B7:I7"/>
    <mergeCell ref="J7:L7"/>
  </mergeCells>
  <conditionalFormatting sqref="L37 F37 R37 F17 F19 F21 F23 F25 F27 F29 F31 F33 F35 R17 R19 R21 R23 R25 R27 R29 R31 R33 R35 L17 L19 L21 L23 L25 L27 L29 L31 L33 L35 X37 X17 X19 X21 X23 X25 X27 X29 X31 X33 X35">
    <cfRule type="cellIs" priority="1" dxfId="0" operator="lessThan" stopIfTrue="1">
      <formula>80</formula>
    </cfRule>
  </conditionalFormatting>
  <conditionalFormatting sqref="J37 D37 P37 D17 D19 D21 D23 D29 J17 D33 D35 P17 P19 P21 P23 P29 P33 J19 P35 J21 D31 J23 J29 J33 J35 P31 J31 V37 V17 V19 V21 V23 V29 V33 V35 V31">
    <cfRule type="cellIs" priority="2" dxfId="1" operator="notBetween" stopIfTrue="1">
      <formula>65</formula>
      <formula>88</formula>
    </cfRule>
  </conditionalFormatting>
  <conditionalFormatting sqref="D16 D30 D18 D20 D36 J16 J30 D32 D34 D26 D22 D24 P16 P30 P18 P20 P36 J18 J20 P32 P34 P26 P22 P24 D28 D38 J36 J32 J34 P28 P38 J26 J22 J24 J28 J38 V16 V30 V18 V20 V36 V32 V34 V26 V22 V24 V28 V38">
    <cfRule type="cellIs" priority="3" dxfId="4" operator="notBetween" stopIfTrue="1">
      <formula>65</formula>
      <formula>88</formula>
    </cfRule>
  </conditionalFormatting>
  <conditionalFormatting sqref="F16 F18 F20 F22 F24 F26 F28 F30 F32 F34 F36 F38 L16 L18 L20 L22 L24 L26 L28 L30 L32 L34 L36 L38 R16 R18 R20 R22 R24 R26 R28 R30 R32 R34 R36 R38 X16 X18 X20 X22 X24 X26 X28 X30 X32 X34 X36 X38">
    <cfRule type="cellIs" priority="4" dxfId="2" operator="notBetween" stopIfTrue="1">
      <formula>750</formula>
      <formula>4550</formula>
    </cfRule>
  </conditionalFormatting>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tabColor indexed="34"/>
  </sheetPr>
  <dimension ref="B5:AE54"/>
  <sheetViews>
    <sheetView showGridLines="0" workbookViewId="0" topLeftCell="A1">
      <selection activeCell="D26" sqref="D26"/>
    </sheetView>
  </sheetViews>
  <sheetFormatPr defaultColWidth="9.140625" defaultRowHeight="12.75"/>
  <cols>
    <col min="1" max="1" width="2.7109375" style="0" customWidth="1"/>
    <col min="2" max="2" width="8.7109375" style="0" customWidth="1"/>
    <col min="3" max="3" width="2.28125" style="0" customWidth="1"/>
    <col min="4" max="4" width="10.7109375" style="0" customWidth="1"/>
    <col min="5" max="5" width="2.28125" style="0" customWidth="1"/>
    <col min="6" max="6" width="12.7109375" style="0" customWidth="1"/>
    <col min="7" max="7" width="5.7109375" style="0" customWidth="1"/>
    <col min="8" max="8" width="8.7109375" style="0" customWidth="1"/>
    <col min="9" max="9" width="2.28125" style="0" customWidth="1"/>
    <col min="10" max="10" width="10.7109375" style="0" customWidth="1"/>
    <col min="11" max="11" width="2.28125" style="0" customWidth="1"/>
    <col min="12" max="12" width="12.7109375" style="0" customWidth="1"/>
    <col min="13" max="13" width="5.7109375" style="0" customWidth="1"/>
    <col min="14" max="14" width="8.7109375" style="0" customWidth="1"/>
    <col min="15" max="15" width="2.28125" style="0" customWidth="1"/>
    <col min="16" max="16" width="10.7109375" style="0" customWidth="1"/>
    <col min="17" max="17" width="2.28125" style="0" customWidth="1"/>
    <col min="18" max="18" width="12.7109375" style="0" customWidth="1"/>
    <col min="19" max="19" width="5.7109375" style="0" customWidth="1"/>
    <col min="20" max="20" width="8.7109375" style="0" customWidth="1"/>
    <col min="21" max="21" width="2.28125" style="0" customWidth="1"/>
    <col min="22" max="22" width="10.7109375" style="0" customWidth="1"/>
    <col min="23" max="23" width="2.28125" style="0" customWidth="1"/>
    <col min="24" max="24" width="12.7109375" style="0" customWidth="1"/>
    <col min="30" max="31" width="0" style="0" hidden="1" customWidth="1"/>
  </cols>
  <sheetData>
    <row r="1" ht="15" customHeight="1"/>
    <row r="2" ht="15" customHeight="1"/>
    <row r="3" ht="15" customHeight="1"/>
    <row r="4" ht="15" customHeight="1"/>
    <row r="5" ht="15" customHeight="1">
      <c r="P5" s="111" t="s">
        <v>27</v>
      </c>
    </row>
    <row r="6" ht="15" customHeight="1" thickBot="1"/>
    <row r="7" spans="2:31" ht="19.5" customHeight="1" thickBot="1">
      <c r="B7" s="177" t="s">
        <v>52</v>
      </c>
      <c r="C7" s="178"/>
      <c r="D7" s="178"/>
      <c r="E7" s="178"/>
      <c r="F7" s="178"/>
      <c r="G7" s="178"/>
      <c r="H7" s="178"/>
      <c r="I7" s="179"/>
      <c r="J7" s="180" t="s">
        <v>48</v>
      </c>
      <c r="K7" s="181"/>
      <c r="L7" s="181"/>
      <c r="M7" s="171" t="s">
        <v>56</v>
      </c>
      <c r="N7" s="171"/>
      <c r="O7" s="171"/>
      <c r="P7" s="172"/>
      <c r="AD7" s="114" t="s">
        <v>23</v>
      </c>
      <c r="AE7" s="115" t="s">
        <v>58</v>
      </c>
    </row>
    <row r="8" spans="2:31" ht="19.5" customHeight="1" thickBot="1">
      <c r="B8" s="54"/>
      <c r="C8" s="54"/>
      <c r="D8" s="54"/>
      <c r="E8" s="54"/>
      <c r="I8" s="54"/>
      <c r="J8" s="54"/>
      <c r="K8" s="54"/>
      <c r="L8" s="54"/>
      <c r="AD8" s="121">
        <v>56</v>
      </c>
      <c r="AE8" s="117">
        <v>944</v>
      </c>
    </row>
    <row r="9" spans="2:31" ht="19.5" customHeight="1" thickBot="1">
      <c r="B9" s="176" t="s">
        <v>49</v>
      </c>
      <c r="C9" s="176"/>
      <c r="D9" s="176"/>
      <c r="E9" s="176"/>
      <c r="F9" s="187" t="s">
        <v>43</v>
      </c>
      <c r="G9" s="187"/>
      <c r="H9" s="187"/>
      <c r="I9" s="58"/>
      <c r="J9" s="176" t="s">
        <v>50</v>
      </c>
      <c r="K9" s="176"/>
      <c r="L9" s="176"/>
      <c r="M9" s="176"/>
      <c r="N9" s="188" t="s">
        <v>59</v>
      </c>
      <c r="O9" s="188"/>
      <c r="P9" s="188"/>
      <c r="R9" s="173" t="s">
        <v>47</v>
      </c>
      <c r="S9" s="174"/>
      <c r="T9" s="175"/>
      <c r="V9" s="110">
        <f>(SUM(F16:F38)+SUM(L16:L38)+SUM(R16:R38)+SUM(X16:X38))/1000</f>
        <v>14.825</v>
      </c>
      <c r="W9" s="182" t="s">
        <v>71</v>
      </c>
      <c r="X9" s="183"/>
      <c r="AD9" s="121">
        <v>56.5</v>
      </c>
      <c r="AE9" s="118">
        <v>998</v>
      </c>
    </row>
    <row r="10" spans="2:31" ht="6.75" customHeight="1" thickBot="1">
      <c r="B10" s="73"/>
      <c r="C10" s="73"/>
      <c r="D10" s="73"/>
      <c r="E10" s="73"/>
      <c r="F10" s="108"/>
      <c r="G10" s="108"/>
      <c r="H10" s="108"/>
      <c r="I10" s="21"/>
      <c r="R10" s="59"/>
      <c r="S10" s="59"/>
      <c r="T10" s="59"/>
      <c r="AD10" s="121">
        <v>57</v>
      </c>
      <c r="AE10" s="117">
        <v>1053</v>
      </c>
    </row>
    <row r="11" spans="2:31" ht="19.5" customHeight="1" thickBot="1">
      <c r="B11" s="166" t="s">
        <v>29</v>
      </c>
      <c r="C11" s="167"/>
      <c r="D11" s="168"/>
      <c r="F11" s="109" t="s">
        <v>46</v>
      </c>
      <c r="G11" s="169">
        <f>+'Compression cost'!E17</f>
        <v>6000</v>
      </c>
      <c r="H11" s="170"/>
      <c r="I11" s="21"/>
      <c r="R11" s="173" t="s">
        <v>51</v>
      </c>
      <c r="S11" s="174"/>
      <c r="T11" s="175"/>
      <c r="V11" s="184">
        <f>V9*'Compression cost'!E17*'Compression cost'!E27/1000</f>
        <v>268.4972222222222</v>
      </c>
      <c r="W11" s="185"/>
      <c r="X11" s="186"/>
      <c r="AD11" s="121">
        <v>57.5</v>
      </c>
      <c r="AE11" s="118">
        <v>1108</v>
      </c>
    </row>
    <row r="12" spans="9:31" ht="6.75" customHeight="1">
      <c r="I12" s="21"/>
      <c r="J12" s="73"/>
      <c r="K12" s="73"/>
      <c r="L12" s="73"/>
      <c r="N12" s="21"/>
      <c r="O12" s="21"/>
      <c r="P12" s="21"/>
      <c r="Q12" s="21"/>
      <c r="R12" s="21"/>
      <c r="S12" s="21"/>
      <c r="T12" s="21"/>
      <c r="U12" s="21"/>
      <c r="V12" s="21"/>
      <c r="W12" s="21"/>
      <c r="X12" s="21"/>
      <c r="AD12" s="121">
        <v>58</v>
      </c>
      <c r="AE12" s="117">
        <v>1164</v>
      </c>
    </row>
    <row r="13" spans="2:31" ht="19.5" customHeight="1" thickBot="1">
      <c r="B13" s="21"/>
      <c r="C13" s="21"/>
      <c r="D13" s="21"/>
      <c r="E13" s="21"/>
      <c r="F13" s="21"/>
      <c r="G13" s="21"/>
      <c r="H13" s="21"/>
      <c r="I13" s="21"/>
      <c r="J13" s="21"/>
      <c r="K13" s="21"/>
      <c r="L13" s="21"/>
      <c r="AD13" s="121">
        <v>58.5</v>
      </c>
      <c r="AE13" s="118">
        <v>1221</v>
      </c>
    </row>
    <row r="14" spans="2:31" ht="19.5" customHeight="1" thickBot="1">
      <c r="B14" s="60" t="s">
        <v>22</v>
      </c>
      <c r="C14" s="61"/>
      <c r="D14" s="60" t="s">
        <v>23</v>
      </c>
      <c r="E14" s="61"/>
      <c r="F14" s="62" t="s">
        <v>45</v>
      </c>
      <c r="G14" s="61"/>
      <c r="H14" s="60" t="s">
        <v>22</v>
      </c>
      <c r="I14" s="61"/>
      <c r="J14" s="60" t="s">
        <v>23</v>
      </c>
      <c r="K14" s="61"/>
      <c r="L14" s="62" t="s">
        <v>45</v>
      </c>
      <c r="N14" s="60" t="s">
        <v>22</v>
      </c>
      <c r="O14" s="61"/>
      <c r="P14" s="60" t="s">
        <v>23</v>
      </c>
      <c r="Q14" s="61"/>
      <c r="R14" s="62" t="s">
        <v>45</v>
      </c>
      <c r="S14" s="61"/>
      <c r="T14" s="60" t="s">
        <v>22</v>
      </c>
      <c r="U14" s="61"/>
      <c r="V14" s="60" t="s">
        <v>23</v>
      </c>
      <c r="W14" s="61"/>
      <c r="X14" s="62" t="s">
        <v>45</v>
      </c>
      <c r="AD14" s="121">
        <v>59</v>
      </c>
      <c r="AE14" s="117">
        <v>1278</v>
      </c>
    </row>
    <row r="15" spans="2:31" ht="19.5" customHeight="1">
      <c r="B15" s="61"/>
      <c r="C15" s="61"/>
      <c r="D15" s="61"/>
      <c r="E15" s="61"/>
      <c r="F15" s="61"/>
      <c r="G15" s="61"/>
      <c r="H15" s="61"/>
      <c r="I15" s="61"/>
      <c r="J15" s="61"/>
      <c r="K15" s="61"/>
      <c r="L15" s="61"/>
      <c r="AD15" s="121">
        <v>59.5</v>
      </c>
      <c r="AE15" s="118">
        <v>1336</v>
      </c>
    </row>
    <row r="16" spans="2:31" ht="19.5" customHeight="1">
      <c r="B16" s="63">
        <v>1</v>
      </c>
      <c r="C16" s="61"/>
      <c r="D16" s="64">
        <v>54</v>
      </c>
      <c r="E16" s="61"/>
      <c r="F16" s="105" t="str">
        <f>IF(D16&gt;=56,IF(D16&lt;=77,VLOOKUP(D16,$AD$8:$AE$50,2),4800),"0")</f>
        <v>0</v>
      </c>
      <c r="G16" s="61"/>
      <c r="H16" s="63">
        <v>13</v>
      </c>
      <c r="I16" s="61"/>
      <c r="J16" s="64"/>
      <c r="K16" s="61"/>
      <c r="L16" s="105" t="str">
        <f>IF(J16&gt;=56,IF(J16&lt;=77,VLOOKUP(J16,$AD$8:$AE$50,2),4800),"0")</f>
        <v>0</v>
      </c>
      <c r="N16" s="63">
        <v>25</v>
      </c>
      <c r="O16" s="61"/>
      <c r="P16" s="64"/>
      <c r="Q16" s="61"/>
      <c r="R16" s="105" t="str">
        <f>IF(P16&gt;=56,IF(P16&lt;=77,VLOOKUP(P16,$AD$8:$AE$50,2),4800),"0")</f>
        <v>0</v>
      </c>
      <c r="S16" s="61"/>
      <c r="T16" s="63">
        <v>37</v>
      </c>
      <c r="U16" s="61"/>
      <c r="V16" s="64"/>
      <c r="W16" s="61"/>
      <c r="X16" s="105" t="str">
        <f>IF(V16&gt;=56,IF(V16&lt;=77,VLOOKUP(V16,$AD$8:$AE$50,2),4800),"0")</f>
        <v>0</v>
      </c>
      <c r="AD16" s="121">
        <v>60</v>
      </c>
      <c r="AE16" s="117">
        <v>1396</v>
      </c>
    </row>
    <row r="17" spans="2:31" ht="9.75" customHeight="1">
      <c r="B17" s="61"/>
      <c r="C17" s="61"/>
      <c r="D17" s="61"/>
      <c r="E17" s="61"/>
      <c r="F17" s="106"/>
      <c r="G17" s="61"/>
      <c r="H17" s="61"/>
      <c r="I17" s="61"/>
      <c r="J17" s="61"/>
      <c r="K17" s="61"/>
      <c r="L17" s="106"/>
      <c r="N17" s="61"/>
      <c r="O17" s="61"/>
      <c r="P17" s="61"/>
      <c r="Q17" s="61"/>
      <c r="R17" s="106"/>
      <c r="S17" s="61"/>
      <c r="T17" s="61"/>
      <c r="U17" s="61"/>
      <c r="V17" s="61"/>
      <c r="W17" s="61"/>
      <c r="X17" s="106"/>
      <c r="AD17" s="121">
        <v>60.5</v>
      </c>
      <c r="AE17" s="118">
        <v>1455</v>
      </c>
    </row>
    <row r="18" spans="2:31" ht="19.5" customHeight="1">
      <c r="B18" s="63">
        <v>2</v>
      </c>
      <c r="C18" s="61"/>
      <c r="D18" s="64">
        <v>77</v>
      </c>
      <c r="E18" s="61"/>
      <c r="F18" s="105">
        <f>IF(D18&gt;=56,IF(D18&lt;=77,VLOOKUP(D18,$AD$8:$AE$50,2),4800),"0")</f>
        <v>4776</v>
      </c>
      <c r="G18" s="61"/>
      <c r="H18" s="63">
        <v>14</v>
      </c>
      <c r="I18" s="61"/>
      <c r="J18" s="64"/>
      <c r="K18" s="61"/>
      <c r="L18" s="105" t="str">
        <f>IF(J18&gt;=56,IF(J18&lt;=77,VLOOKUP(J18,$AD$8:$AE$50,2),4800),"0")</f>
        <v>0</v>
      </c>
      <c r="N18" s="63">
        <v>26</v>
      </c>
      <c r="O18" s="61"/>
      <c r="P18" s="64"/>
      <c r="Q18" s="61"/>
      <c r="R18" s="105" t="str">
        <f>IF(P18&gt;=56,IF(P18&lt;=77,VLOOKUP(P18,$AD$8:$AE$50,2),4800),"0")</f>
        <v>0</v>
      </c>
      <c r="S18" s="61"/>
      <c r="T18" s="63">
        <v>38</v>
      </c>
      <c r="U18" s="61"/>
      <c r="V18" s="64"/>
      <c r="W18" s="61"/>
      <c r="X18" s="105" t="str">
        <f>IF(V18&gt;=56,IF(V18&lt;=77,VLOOKUP(V18,$AD$8:$AE$50,2),4800),"0")</f>
        <v>0</v>
      </c>
      <c r="AD18" s="121">
        <v>61</v>
      </c>
      <c r="AE18" s="117">
        <v>1516</v>
      </c>
    </row>
    <row r="19" spans="2:31" ht="9.75" customHeight="1">
      <c r="B19" s="61"/>
      <c r="C19" s="61"/>
      <c r="D19" s="61"/>
      <c r="E19" s="61"/>
      <c r="F19" s="106"/>
      <c r="G19" s="61"/>
      <c r="H19" s="61"/>
      <c r="I19" s="61"/>
      <c r="J19" s="61"/>
      <c r="K19" s="61"/>
      <c r="L19" s="106"/>
      <c r="N19" s="61"/>
      <c r="O19" s="61"/>
      <c r="P19" s="61"/>
      <c r="Q19" s="61"/>
      <c r="R19" s="106"/>
      <c r="S19" s="61"/>
      <c r="T19" s="61"/>
      <c r="U19" s="61"/>
      <c r="V19" s="61"/>
      <c r="W19" s="61"/>
      <c r="X19" s="106"/>
      <c r="AD19" s="121">
        <v>61.5</v>
      </c>
      <c r="AE19" s="118">
        <v>1578</v>
      </c>
    </row>
    <row r="20" spans="2:31" ht="19.5" customHeight="1">
      <c r="B20" s="63">
        <v>3</v>
      </c>
      <c r="C20" s="61"/>
      <c r="D20" s="64">
        <v>76</v>
      </c>
      <c r="E20" s="61"/>
      <c r="F20" s="105">
        <f>IF(D20&gt;=56,IF(D20&lt;=77,VLOOKUP(D20,$AD$8:$AE$50,2),4800),"0")</f>
        <v>4305</v>
      </c>
      <c r="G20" s="61"/>
      <c r="H20" s="63">
        <v>15</v>
      </c>
      <c r="I20" s="61"/>
      <c r="J20" s="64"/>
      <c r="K20" s="61"/>
      <c r="L20" s="105" t="str">
        <f>IF(J20&gt;=56,IF(J20&lt;=77,VLOOKUP(J20,$AD$8:$AE$50,2),4800),"0")</f>
        <v>0</v>
      </c>
      <c r="N20" s="63">
        <v>27</v>
      </c>
      <c r="O20" s="61"/>
      <c r="P20" s="64"/>
      <c r="Q20" s="61"/>
      <c r="R20" s="105" t="str">
        <f>IF(P20&gt;=56,IF(P20&lt;=77,VLOOKUP(P20,$AD$8:$AE$50,2),4800),"0")</f>
        <v>0</v>
      </c>
      <c r="S20" s="61"/>
      <c r="T20" s="63">
        <v>39</v>
      </c>
      <c r="U20" s="61"/>
      <c r="V20" s="64"/>
      <c r="W20" s="61"/>
      <c r="X20" s="105" t="str">
        <f>IF(V20&gt;=56,IF(V20&lt;=77,VLOOKUP(V20,$AD$8:$AE$50,2),4800),"0")</f>
        <v>0</v>
      </c>
      <c r="AD20" s="121">
        <v>62</v>
      </c>
      <c r="AE20" s="117">
        <v>1632</v>
      </c>
    </row>
    <row r="21" spans="2:31" ht="9.75" customHeight="1">
      <c r="B21" s="61"/>
      <c r="C21" s="61"/>
      <c r="D21" s="61"/>
      <c r="E21" s="61"/>
      <c r="F21" s="106"/>
      <c r="G21" s="61"/>
      <c r="H21" s="61"/>
      <c r="I21" s="61"/>
      <c r="J21" s="61"/>
      <c r="K21" s="61"/>
      <c r="L21" s="106"/>
      <c r="N21" s="61"/>
      <c r="O21" s="61"/>
      <c r="P21" s="61"/>
      <c r="Q21" s="61"/>
      <c r="R21" s="106"/>
      <c r="S21" s="61"/>
      <c r="T21" s="61"/>
      <c r="U21" s="61"/>
      <c r="V21" s="61"/>
      <c r="W21" s="61"/>
      <c r="X21" s="106"/>
      <c r="AD21" s="121">
        <v>62.5</v>
      </c>
      <c r="AE21" s="118">
        <v>1704</v>
      </c>
    </row>
    <row r="22" spans="2:31" ht="19.5" customHeight="1">
      <c r="B22" s="63">
        <v>4</v>
      </c>
      <c r="C22" s="61"/>
      <c r="D22" s="64">
        <v>56</v>
      </c>
      <c r="E22" s="61"/>
      <c r="F22" s="105">
        <f>IF(D22&gt;=56,IF(D22&lt;=77,VLOOKUP(D22,$AD$8:$AE$50,2),4800),"0")</f>
        <v>944</v>
      </c>
      <c r="G22" s="61"/>
      <c r="H22" s="63">
        <v>16</v>
      </c>
      <c r="I22" s="61"/>
      <c r="J22" s="64"/>
      <c r="K22" s="61"/>
      <c r="L22" s="105" t="str">
        <f>IF(J22&gt;=56,IF(J22&lt;=77,VLOOKUP(J22,$AD$8:$AE$50,2),4800),"0")</f>
        <v>0</v>
      </c>
      <c r="N22" s="63">
        <v>28</v>
      </c>
      <c r="O22" s="61"/>
      <c r="P22" s="64"/>
      <c r="Q22" s="61"/>
      <c r="R22" s="105" t="str">
        <f>IF(P22&gt;=56,IF(P22&lt;=77,VLOOKUP(P22,$AD$8:$AE$50,2),4800),"0")</f>
        <v>0</v>
      </c>
      <c r="S22" s="61"/>
      <c r="T22" s="63">
        <v>40</v>
      </c>
      <c r="U22" s="61"/>
      <c r="V22" s="64"/>
      <c r="W22" s="61"/>
      <c r="X22" s="105" t="str">
        <f>IF(V22&gt;=56,IF(V22&lt;=77,VLOOKUP(V22,$AD$8:$AE$50,2),4800),"0")</f>
        <v>0</v>
      </c>
      <c r="AD22" s="121">
        <v>63</v>
      </c>
      <c r="AE22" s="117">
        <v>1769</v>
      </c>
    </row>
    <row r="23" spans="2:31" ht="9.75" customHeight="1">
      <c r="B23" s="61"/>
      <c r="C23" s="61"/>
      <c r="D23" s="61"/>
      <c r="E23" s="61"/>
      <c r="F23" s="106"/>
      <c r="G23" s="61"/>
      <c r="H23" s="61"/>
      <c r="I23" s="61"/>
      <c r="J23" s="61"/>
      <c r="K23" s="61"/>
      <c r="L23" s="106"/>
      <c r="N23" s="61"/>
      <c r="O23" s="61"/>
      <c r="P23" s="61"/>
      <c r="Q23" s="61"/>
      <c r="R23" s="106"/>
      <c r="S23" s="61"/>
      <c r="T23" s="61"/>
      <c r="U23" s="61"/>
      <c r="V23" s="61"/>
      <c r="W23" s="61"/>
      <c r="X23" s="106"/>
      <c r="AD23" s="121">
        <v>63.5</v>
      </c>
      <c r="AE23" s="118">
        <v>1835</v>
      </c>
    </row>
    <row r="24" spans="2:31" ht="19.5" customHeight="1">
      <c r="B24" s="63">
        <v>5</v>
      </c>
      <c r="C24" s="61"/>
      <c r="D24" s="64">
        <v>78</v>
      </c>
      <c r="E24" s="61"/>
      <c r="F24" s="105">
        <f>IF(D24&gt;=56,IF(D24&lt;=77,VLOOKUP(D24,$AD$8:$AE$50,2),4800),"0")</f>
        <v>4800</v>
      </c>
      <c r="G24" s="61"/>
      <c r="H24" s="63">
        <v>17</v>
      </c>
      <c r="I24" s="61"/>
      <c r="J24" s="64"/>
      <c r="K24" s="61"/>
      <c r="L24" s="105" t="str">
        <f>IF(J24&gt;=56,IF(J24&lt;=77,VLOOKUP(J24,$AD$8:$AE$50,2),4800),"0")</f>
        <v>0</v>
      </c>
      <c r="N24" s="63">
        <v>29</v>
      </c>
      <c r="O24" s="61"/>
      <c r="P24" s="64"/>
      <c r="Q24" s="61"/>
      <c r="R24" s="105" t="str">
        <f>IF(P24&gt;=56,IF(P24&lt;=77,VLOOKUP(P24,$AD$8:$AE$50,2),4800),"0")</f>
        <v>0</v>
      </c>
      <c r="S24" s="61"/>
      <c r="T24" s="63">
        <v>41</v>
      </c>
      <c r="U24" s="61"/>
      <c r="V24" s="64"/>
      <c r="W24" s="61"/>
      <c r="X24" s="105" t="str">
        <f>IF(V24&gt;=56,IF(V24&lt;=77,VLOOKUP(V24,$AD$8:$AE$50,2),4800),"0")</f>
        <v>0</v>
      </c>
      <c r="AD24" s="121">
        <v>64</v>
      </c>
      <c r="AE24" s="117">
        <v>1902</v>
      </c>
    </row>
    <row r="25" spans="2:31" ht="9.75" customHeight="1">
      <c r="B25" s="61"/>
      <c r="C25" s="61"/>
      <c r="D25" s="61"/>
      <c r="E25" s="61"/>
      <c r="F25" s="106"/>
      <c r="G25" s="61"/>
      <c r="H25" s="61"/>
      <c r="I25" s="61"/>
      <c r="J25" s="61"/>
      <c r="K25" s="61"/>
      <c r="L25" s="106"/>
      <c r="N25" s="61"/>
      <c r="O25" s="61"/>
      <c r="P25" s="61"/>
      <c r="Q25" s="61"/>
      <c r="R25" s="106"/>
      <c r="S25" s="61"/>
      <c r="T25" s="61"/>
      <c r="U25" s="61"/>
      <c r="V25" s="61"/>
      <c r="W25" s="61"/>
      <c r="X25" s="106"/>
      <c r="AD25" s="121">
        <v>64.5</v>
      </c>
      <c r="AE25" s="118">
        <v>1970</v>
      </c>
    </row>
    <row r="26" spans="2:31" ht="19.5" customHeight="1">
      <c r="B26" s="63">
        <v>6</v>
      </c>
      <c r="C26" s="61"/>
      <c r="D26" s="64"/>
      <c r="E26" s="61"/>
      <c r="F26" s="105" t="str">
        <f>IF(D26&gt;=56,IF(D26&lt;=77,VLOOKUP(D26,$AD$8:$AE$50,2),4800),"0")</f>
        <v>0</v>
      </c>
      <c r="G26" s="61"/>
      <c r="H26" s="63">
        <v>18</v>
      </c>
      <c r="I26" s="61"/>
      <c r="J26" s="64"/>
      <c r="K26" s="61"/>
      <c r="L26" s="105" t="str">
        <f>IF(J26&gt;=56,IF(J26&lt;=77,VLOOKUP(J26,$AD$8:$AE$50,2),4800),"0")</f>
        <v>0</v>
      </c>
      <c r="N26" s="63">
        <v>30</v>
      </c>
      <c r="O26" s="61"/>
      <c r="P26" s="64"/>
      <c r="Q26" s="61"/>
      <c r="R26" s="105" t="str">
        <f>IF(P26&gt;=56,IF(P26&lt;=77,VLOOKUP(P26,$AD$8:$AE$50,2),4800),"0")</f>
        <v>0</v>
      </c>
      <c r="S26" s="61"/>
      <c r="T26" s="63">
        <v>42</v>
      </c>
      <c r="U26" s="61"/>
      <c r="V26" s="64"/>
      <c r="W26" s="61"/>
      <c r="X26" s="105" t="str">
        <f>IF(V26&gt;=56,IF(V26&lt;=77,VLOOKUP(V26,$AD$8:$AE$50,2),4800),"0")</f>
        <v>0</v>
      </c>
      <c r="AD26" s="121">
        <v>65</v>
      </c>
      <c r="AE26" s="117">
        <v>2039</v>
      </c>
    </row>
    <row r="27" spans="2:31" ht="9.75" customHeight="1">
      <c r="B27" s="61"/>
      <c r="C27" s="61"/>
      <c r="D27" s="61"/>
      <c r="E27" s="61"/>
      <c r="F27" s="106"/>
      <c r="G27" s="61"/>
      <c r="H27" s="61"/>
      <c r="I27" s="61"/>
      <c r="J27" s="61"/>
      <c r="K27" s="61"/>
      <c r="L27" s="106"/>
      <c r="N27" s="61"/>
      <c r="O27" s="61"/>
      <c r="P27" s="61"/>
      <c r="Q27" s="61"/>
      <c r="R27" s="106"/>
      <c r="S27" s="61"/>
      <c r="T27" s="61"/>
      <c r="U27" s="61"/>
      <c r="V27" s="61"/>
      <c r="W27" s="61"/>
      <c r="X27" s="106"/>
      <c r="AD27" s="121">
        <v>65.5</v>
      </c>
      <c r="AE27" s="118">
        <v>2110</v>
      </c>
    </row>
    <row r="28" spans="2:31" ht="19.5" customHeight="1">
      <c r="B28" s="63">
        <v>7</v>
      </c>
      <c r="C28" s="61"/>
      <c r="D28" s="64"/>
      <c r="E28" s="61"/>
      <c r="F28" s="105" t="str">
        <f>IF(D28&gt;=56,IF(D28&lt;=77,VLOOKUP(D28,$AD$8:$AE$50,2),4800),"0")</f>
        <v>0</v>
      </c>
      <c r="G28" s="61"/>
      <c r="H28" s="63">
        <v>19</v>
      </c>
      <c r="I28" s="61"/>
      <c r="J28" s="64"/>
      <c r="K28" s="61"/>
      <c r="L28" s="105" t="str">
        <f>IF(J28&gt;=56,IF(J28&lt;=77,VLOOKUP(J28,$AD$8:$AE$50,2),4800),"0")</f>
        <v>0</v>
      </c>
      <c r="N28" s="63">
        <v>31</v>
      </c>
      <c r="O28" s="61"/>
      <c r="P28" s="64"/>
      <c r="Q28" s="61"/>
      <c r="R28" s="105" t="str">
        <f>IF(P28&gt;=56,IF(P28&lt;=77,VLOOKUP(P28,$AD$8:$AE$50,2),4800),"0")</f>
        <v>0</v>
      </c>
      <c r="S28" s="61"/>
      <c r="T28" s="63">
        <v>43</v>
      </c>
      <c r="U28" s="61"/>
      <c r="V28" s="64"/>
      <c r="W28" s="61"/>
      <c r="X28" s="105" t="str">
        <f>IF(V28&gt;=56,IF(V28&lt;=77,VLOOKUP(V28,$AD$8:$AE$50,2),4800),"0")</f>
        <v>0</v>
      </c>
      <c r="AD28" s="121">
        <v>66</v>
      </c>
      <c r="AE28" s="117">
        <v>2183</v>
      </c>
    </row>
    <row r="29" spans="2:31" ht="9.75" customHeight="1">
      <c r="B29" s="61"/>
      <c r="C29" s="61"/>
      <c r="D29" s="61"/>
      <c r="E29" s="61"/>
      <c r="F29" s="106"/>
      <c r="G29" s="61"/>
      <c r="H29" s="61"/>
      <c r="I29" s="61"/>
      <c r="J29" s="61"/>
      <c r="K29" s="61"/>
      <c r="L29" s="106"/>
      <c r="N29" s="61"/>
      <c r="O29" s="61"/>
      <c r="P29" s="61"/>
      <c r="Q29" s="61"/>
      <c r="R29" s="106"/>
      <c r="S29" s="61"/>
      <c r="T29" s="61"/>
      <c r="U29" s="61"/>
      <c r="V29" s="61"/>
      <c r="W29" s="61"/>
      <c r="X29" s="106"/>
      <c r="AD29" s="121">
        <v>66.5</v>
      </c>
      <c r="AE29" s="118">
        <v>2257</v>
      </c>
    </row>
    <row r="30" spans="2:31" ht="19.5" customHeight="1">
      <c r="B30" s="63">
        <v>8</v>
      </c>
      <c r="C30" s="61"/>
      <c r="D30" s="64"/>
      <c r="E30" s="61"/>
      <c r="F30" s="105" t="str">
        <f>IF(D30&gt;=56,IF(D30&lt;=77,VLOOKUP(D30,$AD$8:$AE$50,2),4800),"0")</f>
        <v>0</v>
      </c>
      <c r="G30" s="61"/>
      <c r="H30" s="63">
        <v>20</v>
      </c>
      <c r="I30" s="61"/>
      <c r="J30" s="64"/>
      <c r="K30" s="61"/>
      <c r="L30" s="105" t="str">
        <f>IF(J30&gt;=56,IF(J30&lt;=77,VLOOKUP(J30,$AD$8:$AE$50,2),4800),"0")</f>
        <v>0</v>
      </c>
      <c r="N30" s="63">
        <v>32</v>
      </c>
      <c r="O30" s="61"/>
      <c r="P30" s="64"/>
      <c r="Q30" s="61"/>
      <c r="R30" s="105" t="str">
        <f>IF(P30&gt;=56,IF(P30&lt;=77,VLOOKUP(P30,$AD$8:$AE$50,2),4800),"0")</f>
        <v>0</v>
      </c>
      <c r="S30" s="61"/>
      <c r="T30" s="63">
        <v>44</v>
      </c>
      <c r="U30" s="61"/>
      <c r="V30" s="64"/>
      <c r="W30" s="61"/>
      <c r="X30" s="105" t="str">
        <f>IF(V30&gt;=56,IF(V30&lt;=77,VLOOKUP(V30,$AD$8:$AE$50,2),4800),"0")</f>
        <v>0</v>
      </c>
      <c r="AD30" s="121">
        <v>67</v>
      </c>
      <c r="AE30" s="117">
        <v>2332</v>
      </c>
    </row>
    <row r="31" spans="2:31" ht="9.75" customHeight="1">
      <c r="B31" s="61"/>
      <c r="C31" s="61"/>
      <c r="D31" s="61"/>
      <c r="E31" s="61"/>
      <c r="F31" s="106"/>
      <c r="G31" s="61"/>
      <c r="H31" s="61"/>
      <c r="I31" s="61"/>
      <c r="J31" s="61"/>
      <c r="K31" s="61"/>
      <c r="L31" s="106"/>
      <c r="N31" s="61"/>
      <c r="O31" s="61"/>
      <c r="P31" s="61"/>
      <c r="Q31" s="61"/>
      <c r="R31" s="106"/>
      <c r="S31" s="61"/>
      <c r="T31" s="61"/>
      <c r="U31" s="61"/>
      <c r="V31" s="61"/>
      <c r="W31" s="61"/>
      <c r="X31" s="106"/>
      <c r="AD31" s="121">
        <v>67.5</v>
      </c>
      <c r="AE31" s="118">
        <v>2410</v>
      </c>
    </row>
    <row r="32" spans="2:31" ht="19.5" customHeight="1">
      <c r="B32" s="63">
        <v>9</v>
      </c>
      <c r="C32" s="61"/>
      <c r="D32" s="64"/>
      <c r="E32" s="61"/>
      <c r="F32" s="105" t="str">
        <f>IF(D32&gt;=56,IF(D32&lt;=77,VLOOKUP(D32,$AD$8:$AE$50,2),4800),"0")</f>
        <v>0</v>
      </c>
      <c r="G32" s="61"/>
      <c r="H32" s="63">
        <v>21</v>
      </c>
      <c r="I32" s="61"/>
      <c r="J32" s="64"/>
      <c r="K32" s="61"/>
      <c r="L32" s="105" t="str">
        <f>IF(J32&gt;=56,IF(J32&lt;=77,VLOOKUP(J32,$AD$8:$AE$50,2),4800),"0")</f>
        <v>0</v>
      </c>
      <c r="N32" s="63">
        <v>33</v>
      </c>
      <c r="O32" s="61"/>
      <c r="P32" s="64"/>
      <c r="Q32" s="61"/>
      <c r="R32" s="105" t="str">
        <f>IF(P32&gt;=56,IF(P32&lt;=77,VLOOKUP(P32,$AD$8:$AE$50,2),4800),"0")</f>
        <v>0</v>
      </c>
      <c r="S32" s="61"/>
      <c r="T32" s="63">
        <v>45</v>
      </c>
      <c r="U32" s="61"/>
      <c r="V32" s="64"/>
      <c r="W32" s="61"/>
      <c r="X32" s="105" t="str">
        <f>IF(V32&gt;=56,IF(V32&lt;=77,VLOOKUP(V32,$AD$8:$AE$50,2),4800),"0")</f>
        <v>0</v>
      </c>
      <c r="AD32" s="121">
        <v>68</v>
      </c>
      <c r="AE32" s="117">
        <v>2489</v>
      </c>
    </row>
    <row r="33" spans="2:31" ht="9.75" customHeight="1">
      <c r="B33" s="61"/>
      <c r="C33" s="61"/>
      <c r="D33" s="61"/>
      <c r="E33" s="61"/>
      <c r="F33" s="106"/>
      <c r="G33" s="61"/>
      <c r="H33" s="61"/>
      <c r="I33" s="61"/>
      <c r="J33" s="61"/>
      <c r="K33" s="61"/>
      <c r="L33" s="106"/>
      <c r="N33" s="61"/>
      <c r="O33" s="61"/>
      <c r="P33" s="61"/>
      <c r="Q33" s="61"/>
      <c r="R33" s="106"/>
      <c r="S33" s="61"/>
      <c r="T33" s="61"/>
      <c r="U33" s="61"/>
      <c r="V33" s="61"/>
      <c r="W33" s="61"/>
      <c r="X33" s="106"/>
      <c r="AD33" s="121">
        <v>68.5</v>
      </c>
      <c r="AE33" s="118">
        <v>2570</v>
      </c>
    </row>
    <row r="34" spans="2:31" ht="19.5" customHeight="1">
      <c r="B34" s="63">
        <v>10</v>
      </c>
      <c r="C34" s="61"/>
      <c r="D34" s="64"/>
      <c r="E34" s="61"/>
      <c r="F34" s="105" t="str">
        <f>IF(D34&gt;=56,IF(D34&lt;=77,VLOOKUP(D34,$AD$8:$AE$50,2),4800),"0")</f>
        <v>0</v>
      </c>
      <c r="G34" s="61"/>
      <c r="H34" s="63">
        <v>22</v>
      </c>
      <c r="I34" s="61"/>
      <c r="J34" s="64"/>
      <c r="K34" s="61"/>
      <c r="L34" s="105" t="str">
        <f>IF(J34&gt;=56,IF(J34&lt;=77,VLOOKUP(J34,$AD$8:$AE$50,2),4800),"0")</f>
        <v>0</v>
      </c>
      <c r="N34" s="63">
        <v>34</v>
      </c>
      <c r="O34" s="61"/>
      <c r="P34" s="64"/>
      <c r="Q34" s="61"/>
      <c r="R34" s="105" t="str">
        <f>IF(P34&gt;=56,IF(P34&lt;=77,VLOOKUP(P34,$AD$8:$AE$50,2),4800),"0")</f>
        <v>0</v>
      </c>
      <c r="S34" s="61"/>
      <c r="T34" s="63">
        <v>46</v>
      </c>
      <c r="U34" s="61"/>
      <c r="V34" s="64"/>
      <c r="W34" s="61"/>
      <c r="X34" s="105" t="str">
        <f>IF(V34&gt;=56,IF(V34&lt;=77,VLOOKUP(V34,$AD$8:$AE$50,2),4800),"0")</f>
        <v>0</v>
      </c>
      <c r="AD34" s="121">
        <v>69</v>
      </c>
      <c r="AE34" s="117">
        <v>2654</v>
      </c>
    </row>
    <row r="35" spans="2:31" ht="9.75" customHeight="1">
      <c r="B35" s="61"/>
      <c r="C35" s="61"/>
      <c r="D35" s="61"/>
      <c r="E35" s="61"/>
      <c r="F35" s="106"/>
      <c r="G35" s="61"/>
      <c r="H35" s="61"/>
      <c r="I35" s="61"/>
      <c r="J35" s="61"/>
      <c r="K35" s="61"/>
      <c r="L35" s="106"/>
      <c r="N35" s="61"/>
      <c r="O35" s="61"/>
      <c r="P35" s="61"/>
      <c r="Q35" s="61"/>
      <c r="R35" s="106"/>
      <c r="S35" s="61"/>
      <c r="T35" s="61"/>
      <c r="U35" s="61"/>
      <c r="V35" s="61"/>
      <c r="W35" s="61"/>
      <c r="X35" s="106"/>
      <c r="AD35" s="121">
        <v>69.5</v>
      </c>
      <c r="AE35" s="118">
        <v>2740</v>
      </c>
    </row>
    <row r="36" spans="2:31" ht="19.5" customHeight="1">
      <c r="B36" s="63">
        <v>11</v>
      </c>
      <c r="C36" s="61"/>
      <c r="D36" s="64"/>
      <c r="E36" s="61"/>
      <c r="F36" s="105" t="str">
        <f>IF(D36&gt;=56,IF(D36&lt;=77,VLOOKUP(D36,$AD$8:$AE$50,2),4800),"0")</f>
        <v>0</v>
      </c>
      <c r="G36" s="61"/>
      <c r="H36" s="63">
        <v>23</v>
      </c>
      <c r="I36" s="61"/>
      <c r="J36" s="64"/>
      <c r="K36" s="61"/>
      <c r="L36" s="105" t="str">
        <f>IF(J36&gt;=56,IF(J36&lt;=77,VLOOKUP(J36,$AD$8:$AE$50,2),4800),"0")</f>
        <v>0</v>
      </c>
      <c r="N36" s="63">
        <v>35</v>
      </c>
      <c r="O36" s="61"/>
      <c r="P36" s="64"/>
      <c r="Q36" s="61"/>
      <c r="R36" s="105" t="str">
        <f>IF(P36&gt;=56,IF(P36&lt;=77,VLOOKUP(P36,$AD$8:$AE$50,2),4800),"0")</f>
        <v>0</v>
      </c>
      <c r="S36" s="61"/>
      <c r="T36" s="63">
        <v>47</v>
      </c>
      <c r="U36" s="61"/>
      <c r="V36" s="64"/>
      <c r="W36" s="61"/>
      <c r="X36" s="105" t="str">
        <f>IF(V36&gt;=56,IF(V36&lt;=77,VLOOKUP(V36,$AD$8:$AE$50,2),4800),"0")</f>
        <v>0</v>
      </c>
      <c r="AD36" s="121">
        <v>70</v>
      </c>
      <c r="AE36" s="117">
        <v>2829</v>
      </c>
    </row>
    <row r="37" spans="2:31" ht="9.75" customHeight="1">
      <c r="B37" s="61"/>
      <c r="C37" s="61"/>
      <c r="D37" s="61"/>
      <c r="E37" s="61"/>
      <c r="F37" s="106"/>
      <c r="G37" s="61"/>
      <c r="H37" s="61"/>
      <c r="I37" s="61"/>
      <c r="J37" s="61"/>
      <c r="K37" s="61"/>
      <c r="L37" s="106"/>
      <c r="N37" s="61"/>
      <c r="O37" s="61"/>
      <c r="P37" s="61"/>
      <c r="Q37" s="61"/>
      <c r="R37" s="106"/>
      <c r="S37" s="61"/>
      <c r="T37" s="61"/>
      <c r="U37" s="61"/>
      <c r="V37" s="61"/>
      <c r="W37" s="61"/>
      <c r="X37" s="106"/>
      <c r="AD37" s="121">
        <v>70.5</v>
      </c>
      <c r="AE37" s="118">
        <v>2921</v>
      </c>
    </row>
    <row r="38" spans="2:31" ht="19.5" customHeight="1">
      <c r="B38" s="63">
        <v>12</v>
      </c>
      <c r="C38" s="61"/>
      <c r="D38" s="64"/>
      <c r="E38" s="61"/>
      <c r="F38" s="105" t="str">
        <f>IF(D38&gt;=56,IF(D38&lt;=77,VLOOKUP(D38,$AD$8:$AE$50,2),4800),"0")</f>
        <v>0</v>
      </c>
      <c r="G38" s="61"/>
      <c r="H38" s="63">
        <v>24</v>
      </c>
      <c r="I38" s="61"/>
      <c r="J38" s="64"/>
      <c r="K38" s="61"/>
      <c r="L38" s="105" t="str">
        <f>IF(J38&gt;=56,IF(J38&lt;=77,VLOOKUP(J38,$AD$8:$AE$50,2),4800),"0")</f>
        <v>0</v>
      </c>
      <c r="N38" s="63">
        <v>36</v>
      </c>
      <c r="O38" s="61"/>
      <c r="P38" s="64"/>
      <c r="Q38" s="61"/>
      <c r="R38" s="105" t="str">
        <f>IF(P38&gt;=56,IF(P38&lt;=77,VLOOKUP(P38,$AD$8:$AE$50,2),4800),"0")</f>
        <v>0</v>
      </c>
      <c r="S38" s="61"/>
      <c r="T38" s="63">
        <v>48</v>
      </c>
      <c r="U38" s="61"/>
      <c r="V38" s="64"/>
      <c r="W38" s="61"/>
      <c r="X38" s="105" t="str">
        <f>IF(V38&gt;=56,IF(V38&lt;=77,VLOOKUP(V38,$AD$8:$AE$50,2),4800),"0")</f>
        <v>0</v>
      </c>
      <c r="AD38" s="121">
        <v>71</v>
      </c>
      <c r="AE38" s="117">
        <v>3016</v>
      </c>
    </row>
    <row r="39" spans="2:31" ht="19.5" customHeight="1">
      <c r="B39" s="53"/>
      <c r="C39" s="53"/>
      <c r="D39" s="53"/>
      <c r="E39" s="53"/>
      <c r="F39" s="107"/>
      <c r="G39" s="53"/>
      <c r="H39" s="53"/>
      <c r="I39" s="53"/>
      <c r="J39" s="53"/>
      <c r="K39" s="53"/>
      <c r="L39" s="53"/>
      <c r="N39" s="53"/>
      <c r="O39" s="53"/>
      <c r="P39" s="53"/>
      <c r="Q39" s="53"/>
      <c r="R39" s="53"/>
      <c r="S39" s="53"/>
      <c r="T39" s="53"/>
      <c r="U39" s="53"/>
      <c r="V39" s="53"/>
      <c r="W39" s="53"/>
      <c r="X39" s="53"/>
      <c r="AD39" s="121">
        <v>71.5</v>
      </c>
      <c r="AE39" s="118">
        <v>3114</v>
      </c>
    </row>
    <row r="40" spans="2:31" ht="19.5" customHeight="1">
      <c r="B40" s="112" t="s">
        <v>60</v>
      </c>
      <c r="C40" s="53"/>
      <c r="D40" s="53"/>
      <c r="E40" s="53"/>
      <c r="G40" s="53"/>
      <c r="H40" s="53"/>
      <c r="I40" s="53"/>
      <c r="J40" s="53"/>
      <c r="K40" s="53"/>
      <c r="L40" s="53"/>
      <c r="N40" s="53"/>
      <c r="O40" s="53"/>
      <c r="P40" s="53"/>
      <c r="Q40" s="53"/>
      <c r="R40" s="34"/>
      <c r="S40" s="53"/>
      <c r="T40" s="53"/>
      <c r="U40" s="53"/>
      <c r="V40" s="53"/>
      <c r="W40" s="53"/>
      <c r="X40" s="53"/>
      <c r="AD40" s="121">
        <v>72</v>
      </c>
      <c r="AE40" s="117">
        <v>3217</v>
      </c>
    </row>
    <row r="41" spans="2:31" ht="19.5" customHeight="1">
      <c r="B41" s="53"/>
      <c r="C41" s="53"/>
      <c r="D41" s="53"/>
      <c r="E41" s="53"/>
      <c r="F41" s="53"/>
      <c r="G41" s="53"/>
      <c r="H41" s="53"/>
      <c r="I41" s="53"/>
      <c r="J41" s="53"/>
      <c r="K41" s="53"/>
      <c r="L41" s="53"/>
      <c r="N41" s="53"/>
      <c r="O41" s="53"/>
      <c r="P41" s="53"/>
      <c r="Q41" s="53"/>
      <c r="R41" s="53"/>
      <c r="S41" s="53"/>
      <c r="T41" s="53"/>
      <c r="U41" s="53"/>
      <c r="V41" s="53"/>
      <c r="W41" s="53"/>
      <c r="X41" s="53"/>
      <c r="AD41" s="121">
        <v>72.5</v>
      </c>
      <c r="AE41" s="118">
        <v>3325</v>
      </c>
    </row>
    <row r="42" spans="2:31" ht="19.5" customHeight="1">
      <c r="B42" s="53"/>
      <c r="C42" s="53"/>
      <c r="D42" s="53"/>
      <c r="E42" s="53"/>
      <c r="F42" s="107"/>
      <c r="G42" s="53"/>
      <c r="H42" s="53"/>
      <c r="I42" s="53"/>
      <c r="J42" s="53"/>
      <c r="K42" s="53"/>
      <c r="L42" s="107"/>
      <c r="N42" s="53"/>
      <c r="O42" s="53"/>
      <c r="P42" s="53"/>
      <c r="Q42" s="53"/>
      <c r="R42" s="53"/>
      <c r="S42" s="53"/>
      <c r="T42" s="53"/>
      <c r="U42" s="53"/>
      <c r="V42" s="53"/>
      <c r="W42" s="53"/>
      <c r="X42" s="53"/>
      <c r="AD42" s="121">
        <v>73</v>
      </c>
      <c r="AE42" s="117">
        <v>3437</v>
      </c>
    </row>
    <row r="43" spans="2:31" ht="19.5" customHeight="1">
      <c r="B43" s="53"/>
      <c r="C43" s="53"/>
      <c r="D43" s="53"/>
      <c r="E43" s="53"/>
      <c r="F43" s="53"/>
      <c r="G43" s="53"/>
      <c r="H43" s="53"/>
      <c r="I43" s="53"/>
      <c r="J43" s="53"/>
      <c r="K43" s="53"/>
      <c r="L43" s="53"/>
      <c r="N43" s="53"/>
      <c r="O43" s="53"/>
      <c r="P43" s="53"/>
      <c r="Q43" s="53"/>
      <c r="R43" s="53"/>
      <c r="S43" s="53"/>
      <c r="T43" s="53"/>
      <c r="U43" s="53"/>
      <c r="V43" s="53"/>
      <c r="W43" s="53"/>
      <c r="X43" s="53"/>
      <c r="AD43" s="121">
        <v>73.5</v>
      </c>
      <c r="AE43" s="118">
        <v>3556</v>
      </c>
    </row>
    <row r="44" spans="2:31" ht="19.5" customHeight="1">
      <c r="B44" s="53"/>
      <c r="C44" s="53"/>
      <c r="D44" s="53"/>
      <c r="E44" s="53"/>
      <c r="F44" s="53"/>
      <c r="G44" s="53"/>
      <c r="H44" s="53"/>
      <c r="I44" s="53"/>
      <c r="J44" s="53"/>
      <c r="K44" s="53"/>
      <c r="L44" s="53"/>
      <c r="N44" s="53"/>
      <c r="O44" s="53"/>
      <c r="P44" s="53"/>
      <c r="Q44" s="53"/>
      <c r="R44" s="53"/>
      <c r="S44" s="53"/>
      <c r="T44" s="53"/>
      <c r="U44" s="53"/>
      <c r="V44" s="53"/>
      <c r="W44" s="53"/>
      <c r="X44" s="53"/>
      <c r="AD44" s="121">
        <v>74</v>
      </c>
      <c r="AE44" s="117">
        <v>3682</v>
      </c>
    </row>
    <row r="45" spans="2:31" ht="19.5" customHeight="1">
      <c r="B45" s="53"/>
      <c r="C45" s="53"/>
      <c r="D45" s="53"/>
      <c r="E45" s="53"/>
      <c r="F45" s="53"/>
      <c r="G45" s="53"/>
      <c r="H45" s="53"/>
      <c r="I45" s="53"/>
      <c r="J45" s="53"/>
      <c r="K45" s="53"/>
      <c r="L45" s="53"/>
      <c r="N45" s="53"/>
      <c r="O45" s="53"/>
      <c r="P45" s="53"/>
      <c r="Q45" s="53"/>
      <c r="R45" s="53"/>
      <c r="S45" s="53"/>
      <c r="T45" s="53"/>
      <c r="U45" s="53"/>
      <c r="V45" s="53"/>
      <c r="W45" s="53"/>
      <c r="X45" s="53"/>
      <c r="AD45" s="121">
        <v>74.5</v>
      </c>
      <c r="AE45" s="118">
        <v>3817</v>
      </c>
    </row>
    <row r="46" spans="2:31" ht="19.5" customHeight="1">
      <c r="B46" s="53"/>
      <c r="C46" s="53"/>
      <c r="D46" s="53"/>
      <c r="E46" s="53"/>
      <c r="F46" s="53"/>
      <c r="G46" s="53"/>
      <c r="H46" s="53"/>
      <c r="I46" s="53"/>
      <c r="J46" s="53"/>
      <c r="K46" s="53"/>
      <c r="L46" s="53"/>
      <c r="N46" s="53"/>
      <c r="O46" s="53"/>
      <c r="P46" s="53"/>
      <c r="Q46" s="53"/>
      <c r="R46" s="53"/>
      <c r="S46" s="53"/>
      <c r="T46" s="53"/>
      <c r="U46" s="53"/>
      <c r="V46" s="53"/>
      <c r="W46" s="53"/>
      <c r="X46" s="53"/>
      <c r="AD46" s="121">
        <v>75</v>
      </c>
      <c r="AE46" s="117">
        <v>3964</v>
      </c>
    </row>
    <row r="47" spans="2:31" ht="19.5" customHeight="1">
      <c r="B47" s="53"/>
      <c r="C47" s="53"/>
      <c r="D47" s="53"/>
      <c r="E47" s="53"/>
      <c r="F47" s="53"/>
      <c r="G47" s="53"/>
      <c r="H47" s="53"/>
      <c r="I47" s="53"/>
      <c r="J47" s="53"/>
      <c r="K47" s="53"/>
      <c r="L47" s="53"/>
      <c r="N47" s="53"/>
      <c r="O47" s="53"/>
      <c r="P47" s="53"/>
      <c r="Q47" s="53"/>
      <c r="R47" s="53"/>
      <c r="S47" s="53"/>
      <c r="T47" s="53"/>
      <c r="U47" s="53"/>
      <c r="V47" s="53"/>
      <c r="W47" s="53"/>
      <c r="X47" s="53"/>
      <c r="AD47" s="121">
        <v>75.5</v>
      </c>
      <c r="AE47" s="118">
        <v>4125</v>
      </c>
    </row>
    <row r="48" spans="2:31" ht="19.5" customHeight="1">
      <c r="B48" s="53"/>
      <c r="C48" s="53"/>
      <c r="D48" s="53"/>
      <c r="E48" s="53"/>
      <c r="F48" s="53"/>
      <c r="G48" s="53"/>
      <c r="H48" s="53"/>
      <c r="I48" s="53"/>
      <c r="J48" s="53"/>
      <c r="K48" s="53"/>
      <c r="L48" s="53"/>
      <c r="N48" s="53"/>
      <c r="O48" s="53"/>
      <c r="P48" s="53"/>
      <c r="Q48" s="53"/>
      <c r="R48" s="53"/>
      <c r="S48" s="53"/>
      <c r="T48" s="53"/>
      <c r="U48" s="53"/>
      <c r="V48" s="53"/>
      <c r="W48" s="53"/>
      <c r="X48" s="53"/>
      <c r="AD48" s="121">
        <v>76</v>
      </c>
      <c r="AE48" s="117">
        <v>4305</v>
      </c>
    </row>
    <row r="49" spans="2:31" ht="19.5" customHeight="1">
      <c r="B49" s="53"/>
      <c r="C49" s="53"/>
      <c r="D49" s="53"/>
      <c r="E49" s="53"/>
      <c r="F49" s="53"/>
      <c r="G49" s="53"/>
      <c r="H49" s="53"/>
      <c r="I49" s="53"/>
      <c r="J49" s="53"/>
      <c r="K49" s="53"/>
      <c r="L49" s="53"/>
      <c r="N49" s="53"/>
      <c r="O49" s="53"/>
      <c r="P49" s="53"/>
      <c r="Q49" s="53"/>
      <c r="R49" s="53"/>
      <c r="S49" s="53"/>
      <c r="T49" s="53"/>
      <c r="U49" s="53"/>
      <c r="V49" s="53"/>
      <c r="W49" s="53"/>
      <c r="X49" s="53"/>
      <c r="AD49" s="121">
        <v>76.5</v>
      </c>
      <c r="AE49" s="118">
        <v>4515</v>
      </c>
    </row>
    <row r="50" spans="2:31" ht="19.5" customHeight="1">
      <c r="B50" s="53"/>
      <c r="C50" s="53"/>
      <c r="D50" s="53"/>
      <c r="E50" s="53"/>
      <c r="F50" s="53"/>
      <c r="G50" s="53"/>
      <c r="H50" s="53"/>
      <c r="I50" s="53"/>
      <c r="J50" s="53"/>
      <c r="K50" s="53"/>
      <c r="L50" s="53"/>
      <c r="AD50" s="121">
        <v>77</v>
      </c>
      <c r="AE50" s="120">
        <v>4776</v>
      </c>
    </row>
    <row r="51" spans="2:31" ht="19.5" customHeight="1">
      <c r="B51" s="53"/>
      <c r="C51" s="53"/>
      <c r="D51" s="53"/>
      <c r="E51" s="53"/>
      <c r="F51" s="53"/>
      <c r="G51" s="53"/>
      <c r="H51" s="53"/>
      <c r="I51" s="53"/>
      <c r="J51" s="53"/>
      <c r="K51" s="53"/>
      <c r="L51" s="53"/>
      <c r="AD51" s="122"/>
      <c r="AE51" s="123"/>
    </row>
    <row r="52" spans="2:31" ht="19.5" customHeight="1">
      <c r="B52" s="53"/>
      <c r="C52" s="53"/>
      <c r="D52" s="53"/>
      <c r="E52" s="53"/>
      <c r="F52" s="53"/>
      <c r="G52" s="53"/>
      <c r="H52" s="53"/>
      <c r="I52" s="53"/>
      <c r="J52" s="53"/>
      <c r="K52" s="53"/>
      <c r="L52" s="53"/>
      <c r="AD52" s="122"/>
      <c r="AE52" s="124"/>
    </row>
    <row r="53" spans="2:31" ht="19.5" customHeight="1">
      <c r="B53" s="53"/>
      <c r="C53" s="53"/>
      <c r="D53" s="53"/>
      <c r="E53" s="53"/>
      <c r="F53" s="53"/>
      <c r="G53" s="53"/>
      <c r="H53" s="53"/>
      <c r="I53" s="53"/>
      <c r="J53" s="53"/>
      <c r="K53" s="53"/>
      <c r="L53" s="53"/>
      <c r="AD53" s="122"/>
      <c r="AE53" s="123"/>
    </row>
    <row r="54" spans="2:31" ht="19.5" customHeight="1">
      <c r="B54" s="53"/>
      <c r="C54" s="53"/>
      <c r="D54" s="53"/>
      <c r="E54" s="53"/>
      <c r="F54" s="53"/>
      <c r="G54" s="53"/>
      <c r="H54" s="53"/>
      <c r="I54" s="53"/>
      <c r="J54" s="53"/>
      <c r="K54" s="53"/>
      <c r="L54" s="53"/>
      <c r="AD54" s="122"/>
      <c r="AE54" s="124"/>
    </row>
    <row r="55" ht="19.5" customHeight="1"/>
    <row r="56" ht="19.5" customHeight="1"/>
    <row r="57" ht="19.5" customHeight="1"/>
  </sheetData>
  <sheetProtection password="C678" sheet="1" objects="1" scenarios="1" selectLockedCells="1"/>
  <mergeCells count="13">
    <mergeCell ref="M7:P7"/>
    <mergeCell ref="N9:P9"/>
    <mergeCell ref="B11:D11"/>
    <mergeCell ref="G11:H11"/>
    <mergeCell ref="B9:E9"/>
    <mergeCell ref="F9:H9"/>
    <mergeCell ref="B7:I7"/>
    <mergeCell ref="J7:L7"/>
    <mergeCell ref="R9:T9"/>
    <mergeCell ref="W9:X9"/>
    <mergeCell ref="J9:M9"/>
    <mergeCell ref="R11:T11"/>
    <mergeCell ref="V11:X11"/>
  </mergeCells>
  <conditionalFormatting sqref="L35 R35 F37 F17 F19 F21 F23 F25 F27 F29 F31 F33 F35 L37 L17 L19 L21 L23 L25 L27 L29 L31 L33 R37 R17 R19 R21 R23 R25 R27 R29 R31 R33 X37 X17 X19 X21 X23 X25 X27 X29 X31 X33 X35">
    <cfRule type="cellIs" priority="1" dxfId="0" operator="lessThan" stopIfTrue="1">
      <formula>80</formula>
    </cfRule>
  </conditionalFormatting>
  <conditionalFormatting sqref="D17 J17 P17 V17">
    <cfRule type="cellIs" priority="2" dxfId="1" operator="notBetween" stopIfTrue="1">
      <formula>65</formula>
      <formula>88</formula>
    </cfRule>
  </conditionalFormatting>
  <conditionalFormatting sqref="P35 J35 D37 D19 D21 D23 D25 D27 D29 D31 D33 D35 J37 J19 J21 J23 J25 J27 J29 J31 J33 P37 P19 P21 P23 P25 P27 P29 P31 P33 V37 V19 V21 V23 V25 V27 V29 V31 V33 V35">
    <cfRule type="cellIs" priority="3" dxfId="1" operator="notBetween" stopIfTrue="1">
      <formula>56</formula>
      <formula>77</formula>
    </cfRule>
  </conditionalFormatting>
  <conditionalFormatting sqref="D16 D18 D20 D22 D24 D26 D28 D30 D32 D34 D36 D38 J16 J18 J20 J22 J24 J26 J28 J30 J32 J34 J36 J38 P16 P18 P20 P22 P24 P26 P28 P30 P32 P34 P36 P38 V16 V18 V20 V22 V24 V26 V28 V30 V32 V34 V36 V38">
    <cfRule type="cellIs" priority="4" dxfId="4" operator="notBetween" stopIfTrue="1">
      <formula>56</formula>
      <formula>77</formula>
    </cfRule>
  </conditionalFormatting>
  <conditionalFormatting sqref="F16 F18 F20 F22 F24 F26 F28 F30 F32 F34 F36 F38 L16 L18 L20 L22 L24 L26 L28 L30 L32 L34 L36 L38 R16 R18 R20 R22 R24 R26 R28 R30 R32 R34 R36 R38 X16 X18 X20 X22 X24 X26 X28 X30 X32 X34 X36 X38">
    <cfRule type="cellIs" priority="5" dxfId="2" operator="notBetween" stopIfTrue="1">
      <formula>944</formula>
      <formula>4780</formula>
    </cfRule>
  </conditionalFormatting>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60"/>
  </sheetPr>
  <dimension ref="A1:U34"/>
  <sheetViews>
    <sheetView showGridLines="0" workbookViewId="0" topLeftCell="A1">
      <selection activeCell="I13" sqref="I13"/>
    </sheetView>
  </sheetViews>
  <sheetFormatPr defaultColWidth="9.140625" defaultRowHeight="12.75"/>
  <cols>
    <col min="1" max="1" width="4.28125" style="0" customWidth="1"/>
    <col min="2" max="2" width="12.7109375" style="0" customWidth="1"/>
    <col min="3" max="3" width="27.57421875" style="0" customWidth="1"/>
    <col min="4" max="4" width="2.7109375" style="0" customWidth="1"/>
    <col min="5" max="5" width="8.7109375" style="0" customWidth="1"/>
    <col min="6" max="6" width="8.7109375" style="0" hidden="1" customWidth="1"/>
    <col min="7" max="7" width="8.7109375" style="0" customWidth="1"/>
    <col min="8" max="8" width="2.7109375" style="0" customWidth="1"/>
    <col min="9" max="9" width="13.7109375" style="0" customWidth="1"/>
    <col min="10" max="10" width="3.421875" style="0" customWidth="1"/>
    <col min="11" max="11" width="11.421875" style="0" hidden="1" customWidth="1"/>
    <col min="12" max="12" width="11.421875" style="0" customWidth="1"/>
    <col min="13" max="19" width="8.7109375" style="0" customWidth="1"/>
    <col min="20" max="20" width="2.7109375" style="0" customWidth="1"/>
    <col min="21" max="16384" width="11.421875" style="0" customWidth="1"/>
  </cols>
  <sheetData>
    <row r="1" spans="1:10" ht="12.75">
      <c r="A1" s="200"/>
      <c r="B1" s="200"/>
      <c r="C1" s="200"/>
      <c r="D1" s="200"/>
      <c r="E1" s="200"/>
      <c r="F1" s="200"/>
      <c r="G1" s="200"/>
      <c r="H1" s="200"/>
      <c r="I1" s="200"/>
      <c r="J1" s="200"/>
    </row>
    <row r="2" spans="1:10" ht="12.75">
      <c r="A2" s="200"/>
      <c r="B2" s="200"/>
      <c r="C2" s="200"/>
      <c r="D2" s="200"/>
      <c r="E2" s="200"/>
      <c r="F2" s="200"/>
      <c r="G2" s="200"/>
      <c r="H2" s="200"/>
      <c r="I2" s="200"/>
      <c r="J2" s="200"/>
    </row>
    <row r="3" spans="1:10" ht="12.75">
      <c r="A3" s="200"/>
      <c r="B3" s="200"/>
      <c r="C3" s="200"/>
      <c r="D3" s="200"/>
      <c r="E3" s="200"/>
      <c r="F3" s="200"/>
      <c r="G3" s="200"/>
      <c r="H3" s="200"/>
      <c r="I3" s="200"/>
      <c r="J3" s="200"/>
    </row>
    <row r="4" spans="1:10" ht="12.75">
      <c r="A4" s="200"/>
      <c r="B4" s="200"/>
      <c r="C4" s="200"/>
      <c r="D4" s="200"/>
      <c r="E4" s="200"/>
      <c r="F4" s="200"/>
      <c r="G4" s="200"/>
      <c r="H4" s="200"/>
      <c r="I4" s="200"/>
      <c r="J4" s="200"/>
    </row>
    <row r="5" spans="1:10" ht="12.75">
      <c r="A5" s="200"/>
      <c r="B5" s="200"/>
      <c r="C5" s="200"/>
      <c r="D5" s="200"/>
      <c r="E5" s="200"/>
      <c r="F5" s="200"/>
      <c r="G5" s="200"/>
      <c r="H5" s="200"/>
      <c r="I5" s="200"/>
      <c r="J5" s="200"/>
    </row>
    <row r="6" spans="1:10" ht="12.75">
      <c r="A6" s="200"/>
      <c r="B6" s="200"/>
      <c r="C6" s="200"/>
      <c r="D6" s="200"/>
      <c r="E6" s="200"/>
      <c r="F6" s="200"/>
      <c r="G6" s="200"/>
      <c r="H6" s="200"/>
      <c r="I6" s="200"/>
      <c r="J6" s="200"/>
    </row>
    <row r="7" spans="1:10" ht="12.75">
      <c r="A7" s="5"/>
      <c r="B7" s="5"/>
      <c r="C7" s="5"/>
      <c r="D7" s="5"/>
      <c r="E7" s="5"/>
      <c r="F7" s="5"/>
      <c r="G7" s="5"/>
      <c r="H7" s="5"/>
      <c r="I7" s="5"/>
      <c r="J7" s="5"/>
    </row>
    <row r="8" spans="1:10" ht="13.5" thickBot="1">
      <c r="A8" s="5"/>
      <c r="B8" s="5"/>
      <c r="C8" s="5"/>
      <c r="D8" s="5"/>
      <c r="E8" s="5"/>
      <c r="F8" s="5"/>
      <c r="G8" s="5"/>
      <c r="H8" s="5"/>
      <c r="I8" s="5"/>
      <c r="J8" s="5"/>
    </row>
    <row r="9" spans="2:21" ht="39.75" customHeight="1" thickBot="1">
      <c r="B9" s="189" t="s">
        <v>68</v>
      </c>
      <c r="C9" s="190"/>
      <c r="D9" s="190"/>
      <c r="E9" s="190"/>
      <c r="F9" s="190"/>
      <c r="G9" s="190"/>
      <c r="H9" s="190"/>
      <c r="I9" s="190"/>
      <c r="J9" s="191"/>
      <c r="M9" s="189" t="s">
        <v>61</v>
      </c>
      <c r="N9" s="190"/>
      <c r="O9" s="190"/>
      <c r="P9" s="190"/>
      <c r="Q9" s="190"/>
      <c r="R9" s="190"/>
      <c r="S9" s="190"/>
      <c r="T9" s="190"/>
      <c r="U9" s="191"/>
    </row>
    <row r="10" spans="2:10" ht="13.5" thickBot="1">
      <c r="B10" s="8"/>
      <c r="C10" s="8"/>
      <c r="D10" s="8"/>
      <c r="E10" s="8"/>
      <c r="F10" s="8"/>
      <c r="G10" s="8"/>
      <c r="H10" s="8"/>
      <c r="I10" s="8"/>
      <c r="J10" s="8"/>
    </row>
    <row r="11" spans="2:21" ht="24" customHeight="1" thickBot="1">
      <c r="B11" s="193" t="s">
        <v>17</v>
      </c>
      <c r="C11" s="194"/>
      <c r="D11" s="48"/>
      <c r="E11" s="48"/>
      <c r="F11" s="48"/>
      <c r="G11" s="48"/>
      <c r="H11" s="38"/>
      <c r="I11" s="148">
        <v>10</v>
      </c>
      <c r="J11" s="38"/>
      <c r="M11" s="180" t="s">
        <v>48</v>
      </c>
      <c r="N11" s="181"/>
      <c r="O11" s="181"/>
      <c r="P11" s="171" t="s">
        <v>62</v>
      </c>
      <c r="Q11" s="171"/>
      <c r="R11" s="171"/>
      <c r="S11" s="172"/>
      <c r="U11" s="94">
        <f>' With SDT170+flex@0,4m'!V11</f>
        <v>136.75535540292444</v>
      </c>
    </row>
    <row r="12" spans="2:13" ht="9.75" customHeight="1" thickBot="1">
      <c r="B12" s="34"/>
      <c r="C12" s="41"/>
      <c r="D12" s="41"/>
      <c r="E12" s="41"/>
      <c r="F12" s="41"/>
      <c r="G12" s="41"/>
      <c r="H12" s="38"/>
      <c r="I12" s="149"/>
      <c r="J12" s="38"/>
      <c r="L12" s="4"/>
      <c r="M12" s="4"/>
    </row>
    <row r="13" spans="2:21" ht="24" customHeight="1" thickBot="1">
      <c r="B13" s="193" t="s">
        <v>18</v>
      </c>
      <c r="C13" s="194"/>
      <c r="D13" s="48"/>
      <c r="E13" s="48"/>
      <c r="F13" s="48"/>
      <c r="G13" s="48"/>
      <c r="H13" s="38"/>
      <c r="I13" s="148">
        <v>10</v>
      </c>
      <c r="J13" s="38"/>
      <c r="L13" s="4"/>
      <c r="P13" s="171" t="s">
        <v>63</v>
      </c>
      <c r="Q13" s="171"/>
      <c r="R13" s="171"/>
      <c r="S13" s="172"/>
      <c r="U13" s="94">
        <f>'With SDT170+flex@2m'!V11</f>
        <v>359.01404586949053</v>
      </c>
    </row>
    <row r="14" spans="2:13" ht="9.75" customHeight="1" thickBot="1">
      <c r="B14" s="42"/>
      <c r="C14" s="42"/>
      <c r="D14" s="48"/>
      <c r="E14" s="48"/>
      <c r="F14" s="48"/>
      <c r="G14" s="48"/>
      <c r="H14" s="38"/>
      <c r="I14" s="42"/>
      <c r="J14" s="38"/>
      <c r="L14" s="4"/>
      <c r="M14" s="4"/>
    </row>
    <row r="15" spans="2:21" ht="24" customHeight="1" thickBot="1">
      <c r="B15" s="193" t="s">
        <v>70</v>
      </c>
      <c r="C15" s="194"/>
      <c r="D15" s="48"/>
      <c r="E15" s="48"/>
      <c r="F15" s="48"/>
      <c r="G15" s="48"/>
      <c r="H15" s="38"/>
      <c r="I15" s="55">
        <f>+'Compression cost'!E15</f>
        <v>2</v>
      </c>
      <c r="J15" s="38"/>
      <c r="L15" s="4"/>
      <c r="M15" s="4"/>
      <c r="N15" s="11"/>
      <c r="P15" s="171" t="s">
        <v>64</v>
      </c>
      <c r="Q15" s="171"/>
      <c r="R15" s="171"/>
      <c r="S15" s="172"/>
      <c r="U15" s="94">
        <f>'With SDT170+Para@2m '!V11</f>
        <v>254.11699999999996</v>
      </c>
    </row>
    <row r="16" spans="2:21" ht="9.75" customHeight="1" thickBot="1">
      <c r="B16" s="42"/>
      <c r="C16" s="42"/>
      <c r="D16" s="48"/>
      <c r="E16" s="48"/>
      <c r="F16" s="48"/>
      <c r="G16" s="48"/>
      <c r="H16" s="38"/>
      <c r="I16" s="56"/>
      <c r="J16" s="38"/>
      <c r="M16" s="1"/>
      <c r="U16" s="125"/>
    </row>
    <row r="17" spans="2:21" ht="24" customHeight="1" thickBot="1">
      <c r="B17" s="193" t="str">
        <f>+'Compression cost'!C17</f>
        <v>Operational hours per year</v>
      </c>
      <c r="C17" s="194"/>
      <c r="D17" s="48"/>
      <c r="E17" s="48"/>
      <c r="F17" s="48"/>
      <c r="G17" s="48"/>
      <c r="H17" s="38"/>
      <c r="I17" s="35">
        <f>+'Compression cost'!E17</f>
        <v>6000</v>
      </c>
      <c r="J17" s="38"/>
      <c r="P17" s="171" t="s">
        <v>65</v>
      </c>
      <c r="Q17" s="171"/>
      <c r="R17" s="171"/>
      <c r="S17" s="172"/>
      <c r="U17" s="94">
        <f>'With SDT170+Para@5m'!V11</f>
        <v>268.4972222222222</v>
      </c>
    </row>
    <row r="18" spans="2:10" ht="9.75" customHeight="1" thickBot="1">
      <c r="B18" s="3"/>
      <c r="C18" s="13"/>
      <c r="D18" s="49"/>
      <c r="E18" s="49"/>
      <c r="F18" s="49"/>
      <c r="G18" s="49"/>
      <c r="H18" s="45"/>
      <c r="I18" s="57"/>
      <c r="J18" s="45"/>
    </row>
    <row r="19" spans="2:10" ht="24" customHeight="1" thickBot="1">
      <c r="B19" s="193" t="s">
        <v>69</v>
      </c>
      <c r="C19" s="194"/>
      <c r="D19" s="48"/>
      <c r="E19" s="48"/>
      <c r="F19" s="48"/>
      <c r="G19" s="48"/>
      <c r="H19" s="45"/>
      <c r="I19" s="147">
        <f>+$I$15*$I$11/($I$13+$I$11)</f>
        <v>1</v>
      </c>
      <c r="J19" s="45"/>
    </row>
    <row r="20" spans="2:10" ht="9.75" customHeight="1" thickBot="1">
      <c r="B20" s="3"/>
      <c r="C20" s="13"/>
      <c r="D20" s="49"/>
      <c r="E20" s="49"/>
      <c r="F20" s="49"/>
      <c r="G20" s="49"/>
      <c r="H20" s="45"/>
      <c r="I20" s="57"/>
      <c r="J20" s="45"/>
    </row>
    <row r="21" spans="2:21" ht="24" customHeight="1" thickBot="1">
      <c r="B21" s="193" t="s">
        <v>19</v>
      </c>
      <c r="C21" s="194"/>
      <c r="D21" s="48"/>
      <c r="E21" s="48"/>
      <c r="F21" s="48"/>
      <c r="G21" s="48"/>
      <c r="H21" s="46"/>
      <c r="I21" s="94">
        <f>+I19*60*I17*'Compression cost'!E27/1000</f>
        <v>1086.6666666666665</v>
      </c>
      <c r="J21" s="45"/>
      <c r="R21" s="197" t="s">
        <v>66</v>
      </c>
      <c r="S21" s="198"/>
      <c r="U21" s="126">
        <f>SUM(U11:U17)</f>
        <v>1018.383623494637</v>
      </c>
    </row>
    <row r="22" spans="9:14" ht="24" customHeight="1" thickBot="1">
      <c r="I22" s="21"/>
      <c r="K22" s="33"/>
      <c r="L22" s="33"/>
      <c r="M22" s="33"/>
      <c r="N22" s="33"/>
    </row>
    <row r="23" spans="2:14" ht="24" customHeight="1" thickBot="1">
      <c r="B23" s="193" t="s">
        <v>67</v>
      </c>
      <c r="C23" s="194"/>
      <c r="D23" s="47"/>
      <c r="E23" s="52">
        <f>+'Air lost per orifices'!C15</f>
        <v>1</v>
      </c>
      <c r="F23" s="47"/>
      <c r="G23" s="52" t="s">
        <v>2</v>
      </c>
      <c r="I23" s="35">
        <f>+I19/'Air lost per orifices'!I15</f>
        <v>14.092446448703493</v>
      </c>
      <c r="K23" s="33"/>
      <c r="L23" s="33"/>
      <c r="M23" s="33"/>
      <c r="N23" s="33"/>
    </row>
    <row r="24" spans="11:14" ht="24" customHeight="1">
      <c r="K24" s="33"/>
      <c r="L24" s="33"/>
      <c r="M24" s="33"/>
      <c r="N24" s="33"/>
    </row>
    <row r="25" spans="11:14" ht="24" customHeight="1">
      <c r="K25" s="33"/>
      <c r="L25" s="33"/>
      <c r="M25" s="33"/>
      <c r="N25" s="33"/>
    </row>
    <row r="26" spans="2:10" ht="24" customHeight="1">
      <c r="B26" s="199"/>
      <c r="C26" s="199"/>
      <c r="D26" s="199"/>
      <c r="E26" s="199"/>
      <c r="F26" s="199"/>
      <c r="G26" s="199"/>
      <c r="H26" s="199"/>
      <c r="I26" s="199"/>
      <c r="J26" s="199"/>
    </row>
    <row r="27" spans="2:9" ht="24" customHeight="1">
      <c r="B27" s="39"/>
      <c r="C27" s="39"/>
      <c r="D27" s="39"/>
      <c r="E27" s="39"/>
      <c r="F27" s="39"/>
      <c r="G27" s="39"/>
      <c r="H27" s="14"/>
      <c r="I27" s="17"/>
    </row>
    <row r="28" spans="2:9" ht="24" customHeight="1">
      <c r="B28" s="195"/>
      <c r="C28" s="195"/>
      <c r="D28" s="43"/>
      <c r="E28" s="43"/>
      <c r="F28" s="43"/>
      <c r="G28" s="43"/>
      <c r="H28" s="14"/>
      <c r="I28" s="40"/>
    </row>
    <row r="29" spans="2:9" ht="12.75">
      <c r="B29" s="14"/>
      <c r="C29" s="14"/>
      <c r="D29" s="14"/>
      <c r="E29" s="14"/>
      <c r="F29" s="14"/>
      <c r="G29" s="14"/>
      <c r="H29" s="14"/>
      <c r="I29" s="14"/>
    </row>
    <row r="30" ht="15.75">
      <c r="E30" s="34" t="s">
        <v>27</v>
      </c>
    </row>
    <row r="31" spans="2:7" ht="15.75">
      <c r="B31" s="196"/>
      <c r="C31" s="196"/>
      <c r="D31" s="12"/>
      <c r="E31" s="12"/>
      <c r="F31" s="12"/>
      <c r="G31" s="12"/>
    </row>
    <row r="32" spans="2:7" ht="18">
      <c r="B32" s="192"/>
      <c r="C32" s="192"/>
      <c r="D32" s="44"/>
      <c r="E32" s="44"/>
      <c r="F32" s="44"/>
      <c r="G32" s="44"/>
    </row>
    <row r="33" spans="2:7" ht="15.75">
      <c r="B33" s="6"/>
      <c r="D33" s="12"/>
      <c r="E33" s="12"/>
      <c r="F33" s="12"/>
      <c r="G33" s="12"/>
    </row>
    <row r="34" spans="2:7" ht="18">
      <c r="B34" s="192"/>
      <c r="C34" s="192"/>
      <c r="D34" s="44"/>
      <c r="E34" s="44"/>
      <c r="F34" s="44"/>
      <c r="G34" s="44"/>
    </row>
  </sheetData>
  <sheetProtection password="C678" sheet="1" objects="1" scenarios="1" selectLockedCells="1"/>
  <mergeCells count="21">
    <mergeCell ref="P15:S15"/>
    <mergeCell ref="P17:S17"/>
    <mergeCell ref="M11:O11"/>
    <mergeCell ref="P11:S11"/>
    <mergeCell ref="P13:S13"/>
    <mergeCell ref="A1:J6"/>
    <mergeCell ref="B23:C23"/>
    <mergeCell ref="B11:C11"/>
    <mergeCell ref="B15:C15"/>
    <mergeCell ref="B21:C21"/>
    <mergeCell ref="B19:C19"/>
    <mergeCell ref="M9:U9"/>
    <mergeCell ref="B32:C32"/>
    <mergeCell ref="B34:C34"/>
    <mergeCell ref="B13:C13"/>
    <mergeCell ref="B17:C17"/>
    <mergeCell ref="B28:C28"/>
    <mergeCell ref="B31:C31"/>
    <mergeCell ref="R21:S21"/>
    <mergeCell ref="B9:J9"/>
    <mergeCell ref="B26:J26"/>
  </mergeCells>
  <printOptions/>
  <pageMargins left="0.25" right="0.24" top="0.7" bottom="0.74" header="0.5" footer="0.35"/>
  <pageSetup horizontalDpi="300" verticalDpi="300" orientation="portrait" r:id="rId2"/>
  <drawing r:id="rId1"/>
</worksheet>
</file>

<file path=xl/worksheets/sheet8.xml><?xml version="1.0" encoding="utf-8"?>
<worksheet xmlns="http://schemas.openxmlformats.org/spreadsheetml/2006/main" xmlns:r="http://schemas.openxmlformats.org/officeDocument/2006/relationships">
  <dimension ref="B4:C23"/>
  <sheetViews>
    <sheetView workbookViewId="0" topLeftCell="A1">
      <selection activeCell="K29" sqref="K29"/>
    </sheetView>
  </sheetViews>
  <sheetFormatPr defaultColWidth="9.140625" defaultRowHeight="12.75"/>
  <cols>
    <col min="1" max="16384" width="11.421875" style="0" customWidth="1"/>
  </cols>
  <sheetData>
    <row r="4" spans="2:3" ht="12.75">
      <c r="B4" s="1" t="s">
        <v>1</v>
      </c>
      <c r="C4" s="1" t="s">
        <v>0</v>
      </c>
    </row>
    <row r="5" spans="2:3" ht="12.75">
      <c r="B5" s="2">
        <v>0.4</v>
      </c>
      <c r="C5" s="2">
        <v>0.45</v>
      </c>
    </row>
    <row r="6" spans="2:3" ht="12.75">
      <c r="B6" s="2">
        <v>0.79</v>
      </c>
      <c r="C6" s="2">
        <v>1.6</v>
      </c>
    </row>
    <row r="7" spans="2:3" ht="12.75">
      <c r="B7" s="2">
        <v>1.19</v>
      </c>
      <c r="C7" s="2">
        <v>3.66</v>
      </c>
    </row>
    <row r="8" spans="2:3" ht="12.75">
      <c r="B8" s="2">
        <v>1.59</v>
      </c>
      <c r="C8" s="2">
        <v>6.45</v>
      </c>
    </row>
    <row r="9" spans="2:3" ht="12.75">
      <c r="B9" s="2">
        <v>2.38</v>
      </c>
      <c r="C9" s="2">
        <v>14.5</v>
      </c>
    </row>
    <row r="10" spans="2:3" ht="12.75">
      <c r="B10" s="2">
        <v>3.2</v>
      </c>
      <c r="C10" s="2">
        <v>25.8</v>
      </c>
    </row>
    <row r="11" spans="2:3" ht="12.75">
      <c r="B11" s="2">
        <v>4.8</v>
      </c>
      <c r="C11" s="2">
        <v>58.3</v>
      </c>
    </row>
    <row r="12" spans="2:3" ht="12.75">
      <c r="B12" s="2">
        <v>6.4</v>
      </c>
      <c r="C12" s="2">
        <v>103</v>
      </c>
    </row>
    <row r="13" spans="2:3" ht="12.75">
      <c r="B13" s="2">
        <v>7.8</v>
      </c>
      <c r="C13" s="2">
        <v>162</v>
      </c>
    </row>
    <row r="14" spans="2:3" ht="12.75">
      <c r="B14" s="2">
        <v>9.5</v>
      </c>
      <c r="C14" s="2">
        <v>234</v>
      </c>
    </row>
    <row r="15" spans="2:3" ht="12.75">
      <c r="B15" s="1"/>
      <c r="C15" s="1"/>
    </row>
    <row r="16" spans="2:3" ht="12.75">
      <c r="B16" s="1"/>
      <c r="C16" s="1"/>
    </row>
    <row r="17" spans="2:3" ht="12.75">
      <c r="B17" s="1"/>
      <c r="C17" s="1"/>
    </row>
    <row r="18" spans="2:3" ht="12.75">
      <c r="B18" s="1"/>
      <c r="C18" s="1"/>
    </row>
    <row r="19" spans="2:3" ht="12.75">
      <c r="B19" s="1"/>
      <c r="C19" s="1"/>
    </row>
    <row r="20" spans="2:3" ht="12.75">
      <c r="B20" s="1"/>
      <c r="C20" s="1"/>
    </row>
    <row r="21" spans="2:3" ht="12.75">
      <c r="B21" s="1"/>
      <c r="C21" s="1"/>
    </row>
    <row r="22" spans="2:3" ht="12.75">
      <c r="B22" s="1"/>
      <c r="C22" s="1"/>
    </row>
    <row r="23" spans="2:3" ht="12.75">
      <c r="B23" s="1"/>
      <c r="C23" s="1"/>
    </row>
  </sheetData>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C12" sqref="C12"/>
    </sheetView>
  </sheetViews>
  <sheetFormatPr defaultColWidth="9.140625" defaultRowHeight="12.75"/>
  <cols>
    <col min="1" max="16384" width="11.421875" style="0" customWidth="1"/>
  </cols>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LubeSupport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 Velasquez</dc:creator>
  <cp:keywords/>
  <dc:description/>
  <cp:lastModifiedBy>Jean-Pierre</cp:lastModifiedBy>
  <cp:lastPrinted>2006-12-13T20:13:18Z</cp:lastPrinted>
  <dcterms:created xsi:type="dcterms:W3CDTF">2004-09-09T16:35:05Z</dcterms:created>
  <dcterms:modified xsi:type="dcterms:W3CDTF">2007-09-26T13:50:46Z</dcterms:modified>
  <cp:category/>
  <cp:version/>
  <cp:contentType/>
  <cp:contentStatus/>
</cp:coreProperties>
</file>