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18015" windowHeight="11760" tabRatio="857" activeTab="1"/>
  </bookViews>
  <sheets>
    <sheet name="Air lost per orifices" sheetId="1" r:id="rId1"/>
    <sheet name="SDT170+Flex@40cm" sheetId="2" r:id="rId2"/>
    <sheet name="SDT170+Flex@2m" sheetId="3" r:id="rId3"/>
    <sheet name="SDT170+Para@2m" sheetId="4" r:id="rId4"/>
    <sheet name="SDT170+Para@5m" sheetId="5" r:id="rId5"/>
    <sheet name="Hoja1" sheetId="6" state="hidden" r:id="rId6"/>
    <sheet name="Hoja3" sheetId="7" state="hidden" r:id="rId7"/>
  </sheets>
  <definedNames/>
  <calcPr fullCalcOnLoad="1"/>
</workbook>
</file>

<file path=xl/sharedStrings.xml><?xml version="1.0" encoding="utf-8"?>
<sst xmlns="http://schemas.openxmlformats.org/spreadsheetml/2006/main" count="149" uniqueCount="47">
  <si>
    <t>CFM</t>
  </si>
  <si>
    <t>leak Dmm</t>
  </si>
  <si>
    <t>mm</t>
  </si>
  <si>
    <t>Ф  (mm)</t>
  </si>
  <si>
    <t>Orifice diameter</t>
  </si>
  <si>
    <t>Pressure</t>
  </si>
  <si>
    <t>Air lost</t>
  </si>
  <si>
    <t>Conversion from inches to mm</t>
  </si>
  <si>
    <t>Air lost  based on diameter orifice and line pressure</t>
  </si>
  <si>
    <t xml:space="preserve">Diameter Ф </t>
  </si>
  <si>
    <t>Inches</t>
  </si>
  <si>
    <t>Leak #</t>
  </si>
  <si>
    <t>dBµV</t>
  </si>
  <si>
    <t>SCFM</t>
  </si>
  <si>
    <t>SDT can not be held responsible for the use of this calculator</t>
  </si>
  <si>
    <t xml:space="preserve">Input Data </t>
  </si>
  <si>
    <t xml:space="preserve">Input Cells </t>
  </si>
  <si>
    <t>(bar)</t>
  </si>
  <si>
    <t xml:space="preserve">Pressure </t>
  </si>
  <si>
    <t>PSI</t>
  </si>
  <si>
    <t>bar</t>
  </si>
  <si>
    <t>m3/min</t>
  </si>
  <si>
    <r>
      <t>(M</t>
    </r>
    <r>
      <rPr>
        <b/>
        <vertAlign val="superscript"/>
        <sz val="11"/>
        <color indexed="9"/>
        <rFont val="Arial"/>
        <family val="2"/>
      </rPr>
      <t>3</t>
    </r>
    <r>
      <rPr>
        <b/>
        <sz val="11"/>
        <color indexed="9"/>
        <rFont val="Arial"/>
        <family val="2"/>
      </rPr>
      <t>/min)</t>
    </r>
  </si>
  <si>
    <t xml:space="preserve">Cost € / year </t>
  </si>
  <si>
    <t>Litre/hour</t>
  </si>
  <si>
    <t>Total leak rate</t>
  </si>
  <si>
    <t xml:space="preserve">Distance from leak :  </t>
  </si>
  <si>
    <t xml:space="preserve">Cost a year </t>
  </si>
  <si>
    <t>2 m</t>
  </si>
  <si>
    <t>L/h</t>
  </si>
  <si>
    <t>5 m</t>
  </si>
  <si>
    <t>M³/hour</t>
  </si>
  <si>
    <t>Cost price of 1000 m³</t>
  </si>
  <si>
    <t>Cost price</t>
  </si>
  <si>
    <r>
      <t>(€/1000 M</t>
    </r>
    <r>
      <rPr>
        <b/>
        <vertAlign val="superscript"/>
        <sz val="11"/>
        <color indexed="9"/>
        <rFont val="Arial"/>
        <family val="2"/>
      </rPr>
      <t>3</t>
    </r>
    <r>
      <rPr>
        <b/>
        <sz val="11"/>
        <color indexed="9"/>
        <rFont val="Arial"/>
        <family val="2"/>
      </rPr>
      <t>)</t>
    </r>
  </si>
  <si>
    <t>Leaks Cost Estimator using SDT 170 system</t>
  </si>
  <si>
    <t>(l/h)</t>
  </si>
  <si>
    <t>Type of sensor :</t>
  </si>
  <si>
    <t xml:space="preserve">  Parabolic Dish</t>
  </si>
  <si>
    <t>psi</t>
  </si>
  <si>
    <t>Pressure in line :</t>
  </si>
  <si>
    <t>Internal or flexible</t>
  </si>
  <si>
    <t>40 cm</t>
  </si>
  <si>
    <t>Limit : 1 to 10 bar    -    20 to 77 dB    -    0 to 15000 Litre / hour</t>
  </si>
  <si>
    <t>Limit : 1 to 10 bar    -    20 to 85 dB    -    0 to 15000 Litre / hour</t>
  </si>
  <si>
    <t>Limit : 1 to 10 bar    -    10 to 65 dB    -    0 to 15000 Litre / hour</t>
  </si>
  <si>
    <t>Limit : 1 to 10 bar    -    10 to 80 dB    -    0 to 15000 Litre / hour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</si>
</sst>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 ???/???"/>
    <numFmt numFmtId="167" formatCode="#,##0.00\ &quot;€&quot;"/>
    <numFmt numFmtId="168" formatCode="#,##0\ &quot;€&quot;"/>
  </numFmts>
  <fonts count="48">
    <font>
      <sz val="10"/>
      <name val="Arial"/>
      <family val="0"/>
    </font>
    <font>
      <sz val="11"/>
      <color indexed="8"/>
      <name val="Calibri"/>
      <family val="2"/>
    </font>
    <font>
      <sz val="8"/>
      <name val="Arial"/>
      <family val="0"/>
    </font>
    <font>
      <b/>
      <sz val="12"/>
      <color indexed="12"/>
      <name val="Arial"/>
      <family val="2"/>
    </font>
    <font>
      <b/>
      <sz val="10"/>
      <color indexed="12"/>
      <name val="Arial"/>
      <family val="2"/>
    </font>
    <font>
      <b/>
      <sz val="12"/>
      <name val="Arial"/>
      <family val="2"/>
    </font>
    <font>
      <b/>
      <sz val="10"/>
      <name val="Arial"/>
      <family val="2"/>
    </font>
    <font>
      <b/>
      <sz val="14"/>
      <name val="Arial"/>
      <family val="2"/>
    </font>
    <font>
      <sz val="14"/>
      <name val="Arial"/>
      <family val="2"/>
    </font>
    <font>
      <sz val="12"/>
      <name val="Arial"/>
      <family val="2"/>
    </font>
    <font>
      <b/>
      <sz val="11"/>
      <name val="Arial"/>
      <family val="2"/>
    </font>
    <font>
      <u val="single"/>
      <sz val="10"/>
      <color indexed="12"/>
      <name val="Arial"/>
      <family val="0"/>
    </font>
    <font>
      <b/>
      <sz val="14"/>
      <color indexed="9"/>
      <name val="Arial"/>
      <family val="2"/>
    </font>
    <font>
      <b/>
      <sz val="11"/>
      <color indexed="12"/>
      <name val="Arial"/>
      <family val="2"/>
    </font>
    <font>
      <b/>
      <sz val="12"/>
      <color indexed="8"/>
      <name val="Arial"/>
      <family val="0"/>
    </font>
    <font>
      <b/>
      <sz val="12"/>
      <color indexed="9"/>
      <name val="Arial"/>
      <family val="2"/>
    </font>
    <font>
      <b/>
      <sz val="12"/>
      <color indexed="18"/>
      <name val="Arial"/>
      <family val="2"/>
    </font>
    <font>
      <b/>
      <sz val="11"/>
      <color indexed="9"/>
      <name val="Arial"/>
      <family val="2"/>
    </font>
    <font>
      <b/>
      <sz val="10"/>
      <color indexed="9"/>
      <name val="Arial"/>
      <family val="0"/>
    </font>
    <font>
      <b/>
      <sz val="10"/>
      <color indexed="10"/>
      <name val="Arial"/>
      <family val="0"/>
    </font>
    <font>
      <b/>
      <vertAlign val="superscript"/>
      <sz val="11"/>
      <color indexed="9"/>
      <name val="Arial"/>
      <family val="2"/>
    </font>
    <font>
      <b/>
      <sz val="12"/>
      <color indexed="10"/>
      <name val="Arial"/>
      <family val="0"/>
    </font>
    <font>
      <b/>
      <i/>
      <sz val="14"/>
      <color indexed="9"/>
      <name val="Arial"/>
      <family val="2"/>
    </font>
    <font>
      <b/>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
      <color indexed="8"/>
      <name val="Arial"/>
      <family val="0"/>
    </font>
    <font>
      <b/>
      <sz val="1"/>
      <color indexed="8"/>
      <name val="Arial"/>
      <family val="0"/>
    </font>
    <font>
      <sz val="12"/>
      <color indexed="8"/>
      <name val="Arial"/>
      <family val="0"/>
    </font>
    <font>
      <sz val="17"/>
      <color indexed="8"/>
      <name val="Arial"/>
      <family val="0"/>
    </font>
    <font>
      <vertAlign val="superscript"/>
      <sz val="17"/>
      <color indexed="8"/>
      <name val="Arial"/>
      <family val="0"/>
    </font>
    <font>
      <sz val="11"/>
      <color indexed="8"/>
      <name val="Arial"/>
      <family val="0"/>
    </font>
    <font>
      <sz val="8"/>
      <name val="Tahoma"/>
      <family val="2"/>
    </font>
    <font>
      <sz val="10"/>
      <color indexed="9"/>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medium"/>
      <right style="medium"/>
      <top style="medium"/>
      <bottom/>
    </border>
    <border>
      <left style="medium"/>
      <right style="medium"/>
      <top/>
      <bottom style="medium"/>
    </border>
    <border>
      <left style="thin"/>
      <right/>
      <top style="thin"/>
      <bottom style="thin"/>
    </border>
    <border>
      <left style="thin"/>
      <right style="medium"/>
      <top style="thin"/>
      <bottom style="medium"/>
    </border>
    <border>
      <left style="medium"/>
      <right style="thin"/>
      <top style="thin"/>
      <bottom style="medium"/>
    </border>
    <border>
      <left/>
      <right style="thin"/>
      <top/>
      <bottom/>
    </border>
    <border>
      <left/>
      <right style="thin"/>
      <top/>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
      <left/>
      <right style="medium"/>
      <top/>
      <bottom/>
    </border>
    <border>
      <left style="medium"/>
      <right/>
      <top style="thin"/>
      <bottom style="medium"/>
    </border>
    <border>
      <left/>
      <right/>
      <top style="thin"/>
      <bottom style="medium"/>
    </border>
    <border>
      <left/>
      <right style="medium"/>
      <top style="thin"/>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2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Alignment="1" applyProtection="1">
      <alignment/>
      <protection/>
    </xf>
    <xf numFmtId="0" fontId="5" fillId="0" borderId="0" xfId="0" applyFont="1" applyAlignment="1" applyProtection="1">
      <alignment horizontal="center"/>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6" fillId="0" borderId="0" xfId="0" applyFont="1" applyFill="1" applyBorder="1" applyAlignment="1" applyProtection="1">
      <alignment horizontal="center"/>
      <protection/>
    </xf>
    <xf numFmtId="4" fontId="6"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0" fillId="0" borderId="0" xfId="0" applyFont="1" applyAlignment="1" applyProtection="1">
      <alignment/>
      <protection/>
    </xf>
    <xf numFmtId="0" fontId="0" fillId="0" borderId="0" xfId="0" applyAlignment="1" applyProtection="1">
      <alignment/>
      <protection hidden="1"/>
    </xf>
    <xf numFmtId="0" fontId="6" fillId="0" borderId="0" xfId="0" applyFont="1" applyFill="1" applyBorder="1" applyAlignment="1" applyProtection="1">
      <alignment horizontal="center"/>
      <protection hidden="1"/>
    </xf>
    <xf numFmtId="2" fontId="6" fillId="0" borderId="0" xfId="0" applyNumberFormat="1" applyFont="1" applyFill="1" applyBorder="1" applyAlignment="1" applyProtection="1">
      <alignment horizontal="center" vertical="center"/>
      <protection hidden="1"/>
    </xf>
    <xf numFmtId="166" fontId="5" fillId="10" borderId="10" xfId="0" applyNumberFormat="1" applyFont="1" applyFill="1" applyBorder="1" applyAlignment="1" applyProtection="1">
      <alignment horizontal="center" vertical="center"/>
      <protection hidden="1" locked="0"/>
    </xf>
    <xf numFmtId="0" fontId="5" fillId="0" borderId="0" xfId="0" applyFont="1" applyAlignment="1">
      <alignment horizontal="center" vertical="center"/>
    </xf>
    <xf numFmtId="2" fontId="15" fillId="21" borderId="10" xfId="0" applyNumberFormat="1" applyFont="1" applyFill="1" applyBorder="1" applyAlignment="1" applyProtection="1">
      <alignment horizontal="center" vertical="center"/>
      <protection hidden="1"/>
    </xf>
    <xf numFmtId="0" fontId="6" fillId="0" borderId="0" xfId="0" applyFont="1" applyAlignment="1">
      <alignment horizontal="center" vertical="center"/>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hidden="1"/>
    </xf>
    <xf numFmtId="0" fontId="0" fillId="0" borderId="0" xfId="0" applyFill="1" applyAlignment="1" applyProtection="1">
      <alignment/>
      <protection hidden="1"/>
    </xf>
    <xf numFmtId="0" fontId="5" fillId="0" borderId="0" xfId="0" applyFont="1" applyFill="1" applyBorder="1" applyAlignment="1" applyProtection="1">
      <alignment horizontal="center" vertical="center"/>
      <protection hidden="1"/>
    </xf>
    <xf numFmtId="0" fontId="18" fillId="24" borderId="10"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18" fillId="17" borderId="10" xfId="0" applyFont="1" applyFill="1" applyBorder="1" applyAlignment="1" applyProtection="1">
      <alignment horizontal="center" vertical="center"/>
      <protection hidden="1"/>
    </xf>
    <xf numFmtId="0" fontId="6" fillId="25" borderId="11" xfId="0" applyFont="1" applyFill="1" applyBorder="1" applyAlignment="1" applyProtection="1">
      <alignment horizontal="center" vertical="center"/>
      <protection hidden="1"/>
    </xf>
    <xf numFmtId="0" fontId="6" fillId="10" borderId="11" xfId="0" applyFont="1" applyFill="1" applyBorder="1" applyAlignment="1" applyProtection="1">
      <alignment horizontal="center" vertical="center"/>
      <protection hidden="1" locked="0"/>
    </xf>
    <xf numFmtId="0" fontId="0" fillId="0" borderId="0" xfId="0" applyFill="1" applyBorder="1" applyAlignment="1" applyProtection="1">
      <alignment/>
      <protection hidden="1"/>
    </xf>
    <xf numFmtId="0" fontId="7" fillId="0" borderId="0" xfId="0" applyFont="1" applyFill="1" applyBorder="1" applyAlignment="1" applyProtection="1">
      <alignment horizontal="center"/>
      <protection hidden="1"/>
    </xf>
    <xf numFmtId="0" fontId="15" fillId="26" borderId="12"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5" fillId="26" borderId="13" xfId="0" applyFont="1" applyFill="1" applyBorder="1" applyAlignment="1" applyProtection="1">
      <alignment horizontal="center"/>
      <protection hidden="1"/>
    </xf>
    <xf numFmtId="0" fontId="13" fillId="0" borderId="0" xfId="0" applyFont="1" applyFill="1" applyBorder="1" applyAlignment="1" applyProtection="1">
      <alignment/>
      <protection hidden="1"/>
    </xf>
    <xf numFmtId="0" fontId="17" fillId="26" borderId="13" xfId="0" applyFont="1" applyFill="1" applyBorder="1" applyAlignment="1" applyProtection="1">
      <alignment horizontal="center"/>
      <protection hidden="1"/>
    </xf>
    <xf numFmtId="0" fontId="0" fillId="0" borderId="0" xfId="0" applyBorder="1" applyAlignment="1" applyProtection="1">
      <alignment/>
      <protection hidden="1"/>
    </xf>
    <xf numFmtId="0" fontId="14" fillId="0" borderId="0" xfId="0" applyFont="1" applyFill="1" applyBorder="1" applyAlignment="1" applyProtection="1">
      <alignment horizontal="center" vertical="center"/>
      <protection hidden="1"/>
    </xf>
    <xf numFmtId="165" fontId="9" fillId="0"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5" fillId="0" borderId="0" xfId="0" applyFont="1" applyAlignment="1" applyProtection="1">
      <alignment/>
      <protection hidden="1"/>
    </xf>
    <xf numFmtId="165" fontId="5" fillId="0" borderId="0" xfId="0" applyNumberFormat="1" applyFont="1" applyFill="1" applyBorder="1" applyAlignment="1" applyProtection="1">
      <alignment horizontal="center" vertical="center"/>
      <protection hidden="1"/>
    </xf>
    <xf numFmtId="4"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0" fillId="0" borderId="0" xfId="0" applyFont="1" applyAlignment="1" applyProtection="1">
      <alignment/>
      <protection/>
    </xf>
    <xf numFmtId="0" fontId="0" fillId="0" borderId="0" xfId="0" applyFont="1" applyAlignment="1" applyProtection="1">
      <alignment/>
      <protection hidden="1"/>
    </xf>
    <xf numFmtId="0" fontId="0" fillId="0" borderId="0" xfId="0" applyFont="1" applyAlignment="1" applyProtection="1">
      <alignment/>
      <protection/>
    </xf>
    <xf numFmtId="0" fontId="0" fillId="0" borderId="0" xfId="0" applyFont="1" applyAlignment="1" applyProtection="1">
      <alignment/>
      <protection hidden="1"/>
    </xf>
    <xf numFmtId="2" fontId="5" fillId="10" borderId="10" xfId="0" applyNumberFormat="1" applyFont="1" applyFill="1" applyBorder="1" applyAlignment="1" applyProtection="1">
      <alignment horizontal="center" vertical="center"/>
      <protection hidden="1" locked="0"/>
    </xf>
    <xf numFmtId="164" fontId="15" fillId="17" borderId="10" xfId="0" applyNumberFormat="1" applyFont="1" applyFill="1" applyBorder="1" applyAlignment="1" applyProtection="1">
      <alignment horizontal="center" vertical="center"/>
      <protection hidden="1"/>
    </xf>
    <xf numFmtId="5" fontId="15" fillId="17" borderId="10" xfId="0" applyNumberFormat="1" applyFont="1" applyFill="1" applyBorder="1" applyAlignment="1" applyProtection="1">
      <alignment horizontal="center" vertical="center"/>
      <protection hidden="1"/>
    </xf>
    <xf numFmtId="1" fontId="19" fillId="27" borderId="11" xfId="0" applyNumberFormat="1" applyFont="1" applyFill="1" applyBorder="1" applyAlignment="1" applyProtection="1">
      <alignment horizontal="center" vertical="center"/>
      <protection hidden="1"/>
    </xf>
    <xf numFmtId="1" fontId="6" fillId="0" borderId="0" xfId="0" applyNumberFormat="1" applyFont="1" applyAlignment="1" applyProtection="1">
      <alignment horizontal="center" vertical="center"/>
      <protection hidden="1"/>
    </xf>
    <xf numFmtId="1" fontId="6" fillId="0" borderId="0" xfId="0" applyNumberFormat="1" applyFont="1" applyAlignment="1">
      <alignment horizontal="center" vertical="center"/>
    </xf>
    <xf numFmtId="0" fontId="0" fillId="0" borderId="0" xfId="0" applyBorder="1" applyAlignment="1" applyProtection="1">
      <alignment horizontal="left"/>
      <protection hidden="1"/>
    </xf>
    <xf numFmtId="165" fontId="21" fillId="27" borderId="14" xfId="0" applyNumberFormat="1" applyFont="1" applyFill="1" applyBorder="1" applyAlignment="1" applyProtection="1">
      <alignment horizontal="center" vertical="center"/>
      <protection hidden="1"/>
    </xf>
    <xf numFmtId="0" fontId="5" fillId="0" borderId="0" xfId="0" applyFont="1" applyAlignment="1">
      <alignment horizontal="left" vertical="center"/>
    </xf>
    <xf numFmtId="0" fontId="6" fillId="0" borderId="0" xfId="0" applyFont="1" applyAlignment="1">
      <alignment/>
    </xf>
    <xf numFmtId="0" fontId="23" fillId="20" borderId="15" xfId="0" applyFont="1" applyFill="1" applyBorder="1" applyAlignment="1">
      <alignment horizontal="center" vertical="center"/>
    </xf>
    <xf numFmtId="0" fontId="23" fillId="2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xf>
    <xf numFmtId="0" fontId="0" fillId="0" borderId="18" xfId="0" applyFont="1" applyBorder="1" applyAlignment="1">
      <alignment horizontal="center" vertical="center"/>
    </xf>
    <xf numFmtId="165" fontId="0" fillId="0" borderId="19" xfId="0" applyNumberFormat="1" applyBorder="1" applyAlignment="1">
      <alignment horizontal="center"/>
    </xf>
    <xf numFmtId="165" fontId="6"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Alignment="1" applyProtection="1">
      <alignment vertical="center"/>
      <protection/>
    </xf>
    <xf numFmtId="2" fontId="15" fillId="26" borderId="13" xfId="0" applyNumberFormat="1" applyFont="1" applyFill="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2" fontId="6" fillId="0" borderId="0" xfId="0" applyNumberFormat="1" applyFont="1" applyFill="1" applyBorder="1" applyAlignment="1" applyProtection="1">
      <alignment horizontal="center" vertical="center"/>
      <protection/>
    </xf>
    <xf numFmtId="1" fontId="14"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left" vertical="center"/>
      <protection hidden="1"/>
    </xf>
    <xf numFmtId="0" fontId="0" fillId="0" borderId="0" xfId="0" applyFill="1" applyBorder="1" applyAlignment="1" applyProtection="1">
      <alignment horizontal="center" vertical="center"/>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0" fontId="0" fillId="0" borderId="0" xfId="0" applyAlignment="1" applyProtection="1">
      <alignment/>
      <protection/>
    </xf>
    <xf numFmtId="165" fontId="14" fillId="10" borderId="10" xfId="0" applyNumberFormat="1" applyFont="1" applyFill="1" applyBorder="1" applyAlignment="1" applyProtection="1">
      <alignment horizontal="center" vertical="center"/>
      <protection hidden="1" locked="0"/>
    </xf>
    <xf numFmtId="0" fontId="7" fillId="10" borderId="11" xfId="0" applyFont="1" applyFill="1" applyBorder="1" applyAlignment="1" applyProtection="1">
      <alignment horizontal="center"/>
      <protection hidden="1"/>
    </xf>
    <xf numFmtId="168" fontId="14" fillId="10" borderId="10" xfId="0" applyNumberFormat="1" applyFont="1" applyFill="1" applyBorder="1" applyAlignment="1" applyProtection="1">
      <alignment horizontal="center" vertical="center"/>
      <protection hidden="1" locked="0"/>
    </xf>
    <xf numFmtId="1" fontId="15" fillId="17" borderId="10" xfId="0" applyNumberFormat="1" applyFont="1" applyFill="1" applyBorder="1" applyAlignment="1" applyProtection="1">
      <alignment horizontal="center" vertical="center"/>
      <protection hidden="1"/>
    </xf>
    <xf numFmtId="0" fontId="47" fillId="0" borderId="0" xfId="0" applyFont="1" applyAlignment="1">
      <alignment/>
    </xf>
    <xf numFmtId="0" fontId="47" fillId="0" borderId="0" xfId="0" applyFont="1" applyFill="1" applyBorder="1" applyAlignment="1" applyProtection="1">
      <alignment vertical="center"/>
      <protection hidden="1"/>
    </xf>
    <xf numFmtId="0" fontId="47" fillId="0" borderId="0" xfId="0" applyFont="1" applyFill="1" applyAlignment="1" applyProtection="1">
      <alignment/>
      <protection hidden="1"/>
    </xf>
    <xf numFmtId="2" fontId="5" fillId="25" borderId="11" xfId="0" applyNumberFormat="1" applyFont="1" applyFill="1" applyBorder="1" applyAlignment="1">
      <alignment/>
    </xf>
    <xf numFmtId="0" fontId="5" fillId="0" borderId="0" xfId="0" applyFont="1" applyFill="1" applyBorder="1" applyAlignment="1" applyProtection="1">
      <alignment horizontal="center"/>
      <protection/>
    </xf>
    <xf numFmtId="0" fontId="15" fillId="26" borderId="12" xfId="0" applyFont="1" applyFill="1" applyBorder="1" applyAlignment="1" applyProtection="1">
      <alignment horizontal="center" vertical="center"/>
      <protection hidden="1"/>
    </xf>
    <xf numFmtId="0" fontId="15" fillId="26" borderId="13" xfId="0" applyFont="1" applyFill="1" applyBorder="1" applyAlignment="1" applyProtection="1">
      <alignment horizontal="center" vertical="center"/>
      <protection hidden="1"/>
    </xf>
    <xf numFmtId="0" fontId="5" fillId="6" borderId="20" xfId="0" applyFont="1" applyFill="1" applyBorder="1" applyAlignment="1" applyProtection="1">
      <alignment horizontal="center" vertical="center"/>
      <protection hidden="1"/>
    </xf>
    <xf numFmtId="0" fontId="5" fillId="6" borderId="21" xfId="0" applyFont="1" applyFill="1" applyBorder="1" applyAlignment="1" applyProtection="1">
      <alignment horizontal="center" vertical="center"/>
      <protection hidden="1"/>
    </xf>
    <xf numFmtId="0" fontId="5" fillId="6" borderId="22" xfId="0" applyFont="1" applyFill="1" applyBorder="1" applyAlignment="1" applyProtection="1">
      <alignment horizontal="center" vertical="center"/>
      <protection hidden="1"/>
    </xf>
    <xf numFmtId="4" fontId="7" fillId="0" borderId="0" xfId="0" applyNumberFormat="1" applyFont="1" applyFill="1" applyBorder="1" applyAlignment="1" applyProtection="1">
      <alignment horizontal="center" vertical="center"/>
      <protection/>
    </xf>
    <xf numFmtId="2" fontId="16" fillId="25" borderId="20" xfId="0" applyNumberFormat="1" applyFont="1" applyFill="1" applyBorder="1" applyAlignment="1" applyProtection="1">
      <alignment horizontal="center" vertical="center"/>
      <protection hidden="1"/>
    </xf>
    <xf numFmtId="2" fontId="16" fillId="25" borderId="21" xfId="0" applyNumberFormat="1" applyFont="1" applyFill="1" applyBorder="1" applyAlignment="1" applyProtection="1">
      <alignment horizontal="center" vertical="center"/>
      <protection hidden="1"/>
    </xf>
    <xf numFmtId="2" fontId="16" fillId="25" borderId="22" xfId="0" applyNumberFormat="1" applyFont="1" applyFill="1" applyBorder="1" applyAlignment="1" applyProtection="1">
      <alignment horizontal="center" vertical="center"/>
      <protection hidden="1"/>
    </xf>
    <xf numFmtId="0" fontId="15" fillId="10" borderId="14" xfId="0" applyFont="1" applyFill="1" applyBorder="1" applyAlignment="1" applyProtection="1">
      <alignment horizontal="center" vertical="center"/>
      <protection hidden="1"/>
    </xf>
    <xf numFmtId="0" fontId="15" fillId="10" borderId="23" xfId="0" applyFont="1" applyFill="1" applyBorder="1" applyAlignment="1" applyProtection="1">
      <alignment horizontal="center" vertical="center"/>
      <protection hidden="1"/>
    </xf>
    <xf numFmtId="0" fontId="15" fillId="10" borderId="24" xfId="0" applyFont="1" applyFill="1" applyBorder="1" applyAlignment="1" applyProtection="1">
      <alignment horizontal="center" vertical="center"/>
      <protection hidden="1"/>
    </xf>
    <xf numFmtId="0" fontId="22" fillId="26" borderId="21" xfId="0" applyFont="1" applyFill="1" applyBorder="1" applyAlignment="1" applyProtection="1">
      <alignment horizontal="left" vertical="center"/>
      <protection hidden="1"/>
    </xf>
    <xf numFmtId="0" fontId="22" fillId="26" borderId="22" xfId="0" applyFont="1" applyFill="1" applyBorder="1" applyAlignment="1" applyProtection="1">
      <alignment horizontal="left" vertical="center"/>
      <protection hidden="1"/>
    </xf>
    <xf numFmtId="0" fontId="5" fillId="11" borderId="20" xfId="0" applyFont="1" applyFill="1" applyBorder="1" applyAlignment="1" applyProtection="1">
      <alignment horizontal="center" vertical="center"/>
      <protection hidden="1"/>
    </xf>
    <xf numFmtId="0" fontId="5" fillId="11" borderId="21" xfId="0" applyFont="1" applyFill="1" applyBorder="1" applyAlignment="1" applyProtection="1">
      <alignment horizontal="center" vertical="center"/>
      <protection hidden="1"/>
    </xf>
    <xf numFmtId="0" fontId="5" fillId="11" borderId="22" xfId="0" applyFont="1" applyFill="1" applyBorder="1" applyAlignment="1" applyProtection="1">
      <alignment horizontal="center" vertical="center"/>
      <protection hidden="1"/>
    </xf>
    <xf numFmtId="0" fontId="15" fillId="26" borderId="0" xfId="0" applyFont="1" applyFill="1" applyBorder="1" applyAlignment="1" applyProtection="1">
      <alignment horizontal="right" vertical="center"/>
      <protection hidden="1"/>
    </xf>
    <xf numFmtId="0" fontId="5" fillId="6" borderId="20" xfId="0" applyFont="1" applyFill="1" applyBorder="1" applyAlignment="1" applyProtection="1">
      <alignment horizontal="center" vertical="center"/>
      <protection/>
    </xf>
    <xf numFmtId="0" fontId="5" fillId="6" borderId="21" xfId="0" applyFont="1" applyFill="1" applyBorder="1" applyAlignment="1" applyProtection="1">
      <alignment horizontal="center" vertical="center"/>
      <protection/>
    </xf>
    <xf numFmtId="0" fontId="5" fillId="6" borderId="22" xfId="0" applyFont="1" applyFill="1" applyBorder="1" applyAlignment="1" applyProtection="1">
      <alignment horizontal="center" vertical="center"/>
      <protection/>
    </xf>
    <xf numFmtId="0" fontId="22" fillId="26" borderId="20" xfId="0" applyFont="1" applyFill="1" applyBorder="1" applyAlignment="1" applyProtection="1">
      <alignment horizontal="right" vertical="center"/>
      <protection hidden="1"/>
    </xf>
    <xf numFmtId="0" fontId="22" fillId="26" borderId="21" xfId="0" applyFont="1" applyFill="1" applyBorder="1" applyAlignment="1" applyProtection="1">
      <alignment horizontal="right" vertical="center"/>
      <protection hidden="1"/>
    </xf>
    <xf numFmtId="0" fontId="5" fillId="11" borderId="20" xfId="0" applyFont="1" applyFill="1" applyBorder="1" applyAlignment="1" applyProtection="1">
      <alignment horizontal="center" vertical="center"/>
      <protection hidden="1"/>
    </xf>
    <xf numFmtId="0" fontId="5" fillId="11" borderId="21" xfId="0" applyFont="1" applyFill="1" applyBorder="1" applyAlignment="1" applyProtection="1">
      <alignment horizontal="center" vertical="center"/>
      <protection hidden="1"/>
    </xf>
    <xf numFmtId="0" fontId="5" fillId="11" borderId="22" xfId="0" applyFont="1" applyFill="1" applyBorder="1" applyAlignment="1" applyProtection="1">
      <alignment horizontal="center" vertical="center"/>
      <protection hidden="1"/>
    </xf>
    <xf numFmtId="0" fontId="15" fillId="17" borderId="0" xfId="0" applyFont="1" applyFill="1" applyBorder="1" applyAlignment="1" applyProtection="1">
      <alignment horizontal="center" vertical="center"/>
      <protection hidden="1"/>
    </xf>
    <xf numFmtId="0" fontId="15" fillId="17" borderId="25" xfId="0" applyFont="1" applyFill="1" applyBorder="1" applyAlignment="1" applyProtection="1">
      <alignment horizontal="center" vertical="center"/>
      <protection hidden="1"/>
    </xf>
    <xf numFmtId="168" fontId="15" fillId="17" borderId="26" xfId="0" applyNumberFormat="1" applyFont="1" applyFill="1" applyBorder="1" applyAlignment="1" applyProtection="1">
      <alignment horizontal="center" vertical="center"/>
      <protection hidden="1"/>
    </xf>
    <xf numFmtId="168" fontId="15" fillId="17" borderId="27" xfId="0" applyNumberFormat="1" applyFont="1" applyFill="1" applyBorder="1" applyAlignment="1" applyProtection="1">
      <alignment horizontal="center" vertical="center"/>
      <protection hidden="1"/>
    </xf>
    <xf numFmtId="168" fontId="15" fillId="17" borderId="28" xfId="0" applyNumberFormat="1" applyFont="1" applyFill="1" applyBorder="1" applyAlignment="1" applyProtection="1">
      <alignment horizontal="center" vertical="center"/>
      <protection hidden="1"/>
    </xf>
    <xf numFmtId="0" fontId="12" fillId="26" borderId="0" xfId="0" applyFont="1" applyFill="1" applyBorder="1" applyAlignment="1" applyProtection="1">
      <alignment horizontal="left" vertical="center"/>
      <protection hidden="1"/>
    </xf>
    <xf numFmtId="168" fontId="5" fillId="11" borderId="20" xfId="0" applyNumberFormat="1" applyFont="1" applyFill="1" applyBorder="1" applyAlignment="1" applyProtection="1">
      <alignment horizontal="center" vertical="center"/>
      <protection hidden="1"/>
    </xf>
    <xf numFmtId="168" fontId="5" fillId="11" borderId="21" xfId="0" applyNumberFormat="1" applyFont="1" applyFill="1" applyBorder="1" applyAlignment="1" applyProtection="1">
      <alignment horizontal="center" vertical="center"/>
      <protection hidden="1"/>
    </xf>
    <xf numFmtId="168" fontId="5" fillId="11" borderId="22" xfId="0" applyNumberFormat="1" applyFont="1" applyFill="1" applyBorder="1" applyAlignment="1" applyProtection="1">
      <alignment horizontal="center" vertical="center"/>
      <protection hidden="1"/>
    </xf>
    <xf numFmtId="0" fontId="15" fillId="26" borderId="0" xfId="0" applyFont="1" applyFill="1" applyBorder="1" applyAlignment="1" applyProtection="1">
      <alignment horizontal="center" vertical="center"/>
      <protection hidden="1"/>
    </xf>
    <xf numFmtId="0" fontId="15" fillId="26" borderId="29" xfId="0" applyFont="1" applyFill="1" applyBorder="1" applyAlignment="1" applyProtection="1">
      <alignment horizontal="center" vertical="center"/>
      <protection hidden="1"/>
    </xf>
    <xf numFmtId="0" fontId="0" fillId="0" borderId="0" xfId="0" applyAlignment="1">
      <alignment horizontal="center"/>
    </xf>
    <xf numFmtId="11" fontId="47" fillId="0" borderId="30" xfId="0" applyNumberFormat="1" applyFont="1" applyBorder="1" applyAlignment="1">
      <alignment horizontal="center"/>
    </xf>
    <xf numFmtId="0" fontId="18" fillId="0" borderId="0" xfId="0" applyFont="1" applyAlignment="1">
      <alignment horizontal="center" vertical="center"/>
    </xf>
    <xf numFmtId="0" fontId="5" fillId="10" borderId="11" xfId="0" applyFont="1" applyFill="1" applyBorder="1" applyAlignment="1" applyProtection="1">
      <alignment vertical="center"/>
      <protection hidden="1" locked="0"/>
    </xf>
    <xf numFmtId="2" fontId="0" fillId="17" borderId="31" xfId="0" applyNumberFormat="1" applyFont="1" applyFill="1" applyBorder="1" applyAlignment="1" applyProtection="1">
      <alignmen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9">
    <dxf>
      <font>
        <b val="0"/>
        <i/>
        <color indexed="9"/>
      </font>
      <fill>
        <patternFill>
          <bgColor indexed="10"/>
        </patternFill>
      </fill>
    </dxf>
    <dxf>
      <font>
        <b val="0"/>
        <i/>
        <color indexed="9"/>
      </font>
    </dxf>
    <dxf>
      <font>
        <color indexed="9"/>
      </font>
    </dxf>
    <dxf>
      <font>
        <color indexed="9"/>
      </font>
    </dxf>
    <dxf>
      <font>
        <b/>
        <i val="0"/>
        <color indexed="9"/>
      </font>
    </dxf>
    <dxf>
      <font>
        <b val="0"/>
        <i/>
        <color indexed="9"/>
      </font>
      <fill>
        <patternFill>
          <bgColor indexed="10"/>
        </patternFill>
      </fill>
    </dxf>
    <dxf>
      <font>
        <b val="0"/>
        <i/>
        <color indexed="9"/>
      </font>
    </dxf>
    <dxf>
      <font>
        <color indexed="9"/>
      </font>
    </dxf>
    <dxf>
      <font>
        <b/>
        <i val="0"/>
        <color indexed="9"/>
      </font>
    </dxf>
    <dxf>
      <font>
        <b val="0"/>
        <i/>
        <strike val="0"/>
        <color indexed="9"/>
      </font>
      <fill>
        <patternFill>
          <bgColor indexed="11"/>
        </patternFill>
      </fill>
    </dxf>
    <dxf>
      <font>
        <b val="0"/>
        <i/>
        <color indexed="9"/>
      </font>
      <fill>
        <patternFill>
          <bgColor indexed="10"/>
        </patternFill>
      </fill>
    </dxf>
    <dxf>
      <font>
        <color indexed="9"/>
      </font>
    </dxf>
    <dxf>
      <font>
        <b/>
        <i val="0"/>
        <color indexed="9"/>
      </font>
    </dxf>
    <dxf>
      <font>
        <b val="0"/>
        <i/>
        <strike val="0"/>
        <color indexed="9"/>
      </font>
      <fill>
        <patternFill>
          <bgColor indexed="11"/>
        </patternFill>
      </fill>
    </dxf>
    <dxf>
      <font>
        <b val="0"/>
        <i/>
        <color indexed="9"/>
      </font>
      <fill>
        <patternFill>
          <bgColor indexed="10"/>
        </patternFill>
      </fill>
    </dxf>
    <dxf>
      <font>
        <color indexed="9"/>
      </font>
    </dxf>
    <dxf>
      <font>
        <b/>
        <i val="0"/>
        <color indexed="9"/>
      </font>
    </dxf>
    <dxf>
      <fill>
        <patternFill>
          <bgColor indexed="14"/>
        </patternFill>
      </fill>
    </dxf>
    <dxf>
      <fill>
        <patternFill>
          <bgColor rgb="FF33996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'Air lost per orifices'!$R$29</c:f>
              <c:strCache>
                <c:ptCount val="1"/>
                <c:pt idx="0">
                  <c:v>m3/min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12700">
                <a:solidFill>
                  <a:srgbClr val="000000"/>
                </a:solidFill>
              </a:ln>
            </c:spPr>
            <c:trendlineType val="poly"/>
            <c:order val="2"/>
            <c:dispEq val="0"/>
            <c:dispRSqr val="0"/>
          </c:trendline>
          <c:xVal>
            <c:numRef>
              <c:f>'Air lost per orifices'!$Q$30:$Q$48</c:f>
            </c:numRef>
          </c:xVal>
          <c:yVal>
            <c:numRef>
              <c:f>'Air lost per orifices'!$R$30:$R$48</c:f>
            </c:numRef>
          </c:yVal>
          <c:smooth val="1"/>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'Air lost per orifices'!$Q$31:$Q$48</c:f>
            </c:numRef>
          </c:xVal>
          <c:yVal>
            <c:numRef>
              <c:f>'Air lost per orifices'!$S$31:$S$48</c:f>
            </c:numRef>
          </c:yVal>
          <c:smooth val="1"/>
        </c:ser>
        <c:axId val="2359680"/>
        <c:axId val="9722753"/>
      </c:scatterChart>
      <c:valAx>
        <c:axId val="2359680"/>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bar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9722753"/>
        <c:crosses val="autoZero"/>
        <c:crossBetween val="midCat"/>
        <c:dispUnits/>
      </c:valAx>
      <c:valAx>
        <c:axId val="9722753"/>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m3/min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968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3175">
                <a:solidFill>
                  <a:srgbClr val="000000"/>
                </a:solidFill>
              </a:ln>
            </c:spPr>
            <c:trendlineType val="poly"/>
            <c:order val="2"/>
            <c:dispEq val="0"/>
            <c:dispRSqr val="0"/>
          </c:trendline>
          <c:xVal>
            <c:numRef>
              <c:f>'Air lost per orifices'!$N$31:$N$48</c:f>
            </c:numRef>
          </c:xVal>
          <c:yVal>
            <c:numRef>
              <c:f>'Air lost per orifices'!$O$31:$O$48</c:f>
            </c:numRef>
          </c:yVal>
          <c:smooth val="1"/>
        </c:ser>
        <c:axId val="56217022"/>
        <c:axId val="6686279"/>
      </c:scatterChart>
      <c:valAx>
        <c:axId val="56217022"/>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PSI</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86279"/>
        <c:crosses val="autoZero"/>
        <c:crossBetween val="midCat"/>
        <c:dispUnits/>
      </c:valAx>
      <c:valAx>
        <c:axId val="6686279"/>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SCFM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21702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925"/>
          <c:y val="0"/>
        </c:manualLayout>
      </c:layout>
      <c:spPr>
        <a:noFill/>
        <a:ln>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725"/>
          <c:y val="0.12925"/>
          <c:w val="0.726"/>
          <c:h val="0.84575"/>
        </c:manualLayout>
      </c:layout>
      <c:scatterChart>
        <c:scatterStyle val="smoothMarker"/>
        <c:varyColors val="0"/>
        <c:ser>
          <c:idx val="0"/>
          <c:order val="0"/>
          <c:tx>
            <c:strRef>
              <c:f>Hoja1!$C$4</c:f>
              <c:strCache>
                <c:ptCount val="1"/>
                <c:pt idx="0">
                  <c:v>CFM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wer"/>
            <c:dispEq val="1"/>
            <c:dispRSqr val="0"/>
            <c:trendlineLbl>
              <c:layout>
                <c:manualLayout>
                  <c:x val="0"/>
                  <c:y val="0"/>
                </c:manualLayout>
              </c:layout>
              <c:tx>
                <c:rich>
                  <a:bodyPr vert="horz" rot="0" anchor="ctr"/>
                  <a:lstStyle/>
                  <a:p>
                    <a:pPr algn="ctr">
                      <a:defRPr/>
                    </a:pPr>
                    <a:r>
                      <a:rPr lang="en-US" cap="none" sz="1700" b="0" i="0" u="none" baseline="0">
                        <a:solidFill>
                          <a:srgbClr val="000000"/>
                        </a:solidFill>
                        <a:latin typeface="Arial"/>
                        <a:ea typeface="Arial"/>
                        <a:cs typeface="Arial"/>
                      </a:rPr>
                      <a:t>y = 2.6237x</a:t>
                    </a:r>
                    <a:r>
                      <a:rPr lang="en-US" cap="none" sz="1700" b="0" i="0" u="none" baseline="30000">
                        <a:solidFill>
                          <a:srgbClr val="000000"/>
                        </a:solidFill>
                        <a:latin typeface="Arial"/>
                        <a:ea typeface="Arial"/>
                        <a:cs typeface="Arial"/>
                      </a:rPr>
                      <a:t>1.9851</a:t>
                    </a:r>
                  </a:p>
                </c:rich>
              </c:tx>
              <c:numFmt formatCode="General"/>
            </c:trendlineLbl>
          </c:trendline>
          <c:xVal>
            <c:numRef>
              <c:f>Hoja1!$B$5:$B$14</c:f>
              <c:numCache/>
            </c:numRef>
          </c:xVal>
          <c:yVal>
            <c:numRef>
              <c:f>Hoja1!$C$5:$C$14</c:f>
              <c:numCache/>
            </c:numRef>
          </c:yVal>
          <c:smooth val="1"/>
        </c:ser>
        <c:axId val="5209836"/>
        <c:axId val="49364541"/>
      </c:scatterChart>
      <c:valAx>
        <c:axId val="5209836"/>
        <c:scaling>
          <c:orientation val="minMax"/>
        </c:scaling>
        <c:axPos val="b"/>
        <c:delete val="0"/>
        <c:numFmt formatCode="General" sourceLinked="1"/>
        <c:majorTickMark val="out"/>
        <c:minorTickMark val="none"/>
        <c:tickLblPos val="nextTo"/>
        <c:spPr>
          <a:ln w="3175">
            <a:solidFill>
              <a:srgbClr val="000000"/>
            </a:solidFill>
          </a:ln>
        </c:spPr>
        <c:crossAx val="49364541"/>
        <c:crosses val="autoZero"/>
        <c:crossBetween val="midCat"/>
        <c:dispUnits/>
      </c:valAx>
      <c:valAx>
        <c:axId val="493645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9836"/>
        <c:crosses val="autoZero"/>
        <c:crossBetween val="midCat"/>
        <c:dispUnits/>
      </c:valAx>
      <c:spPr>
        <a:solidFill>
          <a:srgbClr val="C0C0C0"/>
        </a:solidFill>
        <a:ln w="12700">
          <a:solidFill>
            <a:srgbClr val="808080"/>
          </a:solidFill>
        </a:ln>
      </c:spPr>
    </c:plotArea>
    <c:legend>
      <c:legendPos val="r"/>
      <c:layout>
        <c:manualLayout>
          <c:xMode val="edge"/>
          <c:yMode val="edge"/>
          <c:x val="0.7625"/>
          <c:y val="0.4625"/>
          <c:w val="0.23225"/>
          <c:h val="0.1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12</xdr:col>
      <xdr:colOff>161925</xdr:colOff>
      <xdr:row>6</xdr:row>
      <xdr:rowOff>123825</xdr:rowOff>
    </xdr:to>
    <xdr:pic>
      <xdr:nvPicPr>
        <xdr:cNvPr id="1" name="Picture 1" descr="Applications"/>
        <xdr:cNvPicPr preferRelativeResize="1">
          <a:picLocks noChangeAspect="1"/>
        </xdr:cNvPicPr>
      </xdr:nvPicPr>
      <xdr:blipFill>
        <a:blip r:embed="rId1"/>
        <a:stretch>
          <a:fillRect/>
        </a:stretch>
      </xdr:blipFill>
      <xdr:spPr>
        <a:xfrm>
          <a:off x="200025" y="0"/>
          <a:ext cx="6515100" cy="1095375"/>
        </a:xfrm>
        <a:prstGeom prst="rect">
          <a:avLst/>
        </a:prstGeom>
        <a:noFill/>
        <a:ln w="9525" cmpd="sng">
          <a:noFill/>
        </a:ln>
      </xdr:spPr>
    </xdr:pic>
    <xdr:clientData/>
  </xdr:twoCellAnchor>
  <xdr:twoCellAnchor editAs="oneCell">
    <xdr:from>
      <xdr:col>4</xdr:col>
      <xdr:colOff>190500</xdr:colOff>
      <xdr:row>26</xdr:row>
      <xdr:rowOff>0</xdr:rowOff>
    </xdr:from>
    <xdr:to>
      <xdr:col>10</xdr:col>
      <xdr:colOff>0</xdr:colOff>
      <xdr:row>44</xdr:row>
      <xdr:rowOff>104775</xdr:rowOff>
    </xdr:to>
    <xdr:pic>
      <xdr:nvPicPr>
        <xdr:cNvPr id="2" name="Picture 4" descr="Airleakscan"/>
        <xdr:cNvPicPr preferRelativeResize="1">
          <a:picLocks noChangeAspect="1"/>
        </xdr:cNvPicPr>
      </xdr:nvPicPr>
      <xdr:blipFill>
        <a:blip r:embed="rId2"/>
        <a:stretch>
          <a:fillRect/>
        </a:stretch>
      </xdr:blipFill>
      <xdr:spPr>
        <a:xfrm>
          <a:off x="2000250" y="4714875"/>
          <a:ext cx="3343275" cy="3048000"/>
        </a:xfrm>
        <a:prstGeom prst="rect">
          <a:avLst/>
        </a:prstGeom>
        <a:noFill/>
        <a:ln w="9525" cmpd="sng">
          <a:noFill/>
        </a:ln>
      </xdr:spPr>
    </xdr:pic>
    <xdr:clientData/>
  </xdr:twoCellAnchor>
  <xdr:twoCellAnchor>
    <xdr:from>
      <xdr:col>23</xdr:col>
      <xdr:colOff>295275</xdr:colOff>
      <xdr:row>4</xdr:row>
      <xdr:rowOff>95250</xdr:rowOff>
    </xdr:from>
    <xdr:to>
      <xdr:col>34</xdr:col>
      <xdr:colOff>142875</xdr:colOff>
      <xdr:row>26</xdr:row>
      <xdr:rowOff>104775</xdr:rowOff>
    </xdr:to>
    <xdr:graphicFrame>
      <xdr:nvGraphicFramePr>
        <xdr:cNvPr id="3" name="Chart 5"/>
        <xdr:cNvGraphicFramePr/>
      </xdr:nvGraphicFramePr>
      <xdr:xfrm>
        <a:off x="7610475" y="742950"/>
        <a:ext cx="0" cy="4076700"/>
      </xdr:xfrm>
      <a:graphic>
        <a:graphicData uri="http://schemas.openxmlformats.org/drawingml/2006/chart">
          <c:chart xmlns:c="http://schemas.openxmlformats.org/drawingml/2006/chart" r:id="rId3"/>
        </a:graphicData>
      </a:graphic>
    </xdr:graphicFrame>
    <xdr:clientData/>
  </xdr:twoCellAnchor>
  <xdr:twoCellAnchor>
    <xdr:from>
      <xdr:col>23</xdr:col>
      <xdr:colOff>314325</xdr:colOff>
      <xdr:row>26</xdr:row>
      <xdr:rowOff>161925</xdr:rowOff>
    </xdr:from>
    <xdr:to>
      <xdr:col>34</xdr:col>
      <xdr:colOff>295275</xdr:colOff>
      <xdr:row>51</xdr:row>
      <xdr:rowOff>133350</xdr:rowOff>
    </xdr:to>
    <xdr:graphicFrame>
      <xdr:nvGraphicFramePr>
        <xdr:cNvPr id="4" name="Chart 6"/>
        <xdr:cNvGraphicFramePr/>
      </xdr:nvGraphicFramePr>
      <xdr:xfrm>
        <a:off x="7610475" y="4876800"/>
        <a:ext cx="0" cy="40481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15</xdr:col>
      <xdr:colOff>381000</xdr:colOff>
      <xdr:row>5</xdr:row>
      <xdr:rowOff>95250</xdr:rowOff>
    </xdr:to>
    <xdr:pic>
      <xdr:nvPicPr>
        <xdr:cNvPr id="1" name="Picture 1" descr="Applications"/>
        <xdr:cNvPicPr preferRelativeResize="1">
          <a:picLocks noChangeAspect="1"/>
        </xdr:cNvPicPr>
      </xdr:nvPicPr>
      <xdr:blipFill>
        <a:blip r:embed="rId1"/>
        <a:stretch>
          <a:fillRect/>
        </a:stretch>
      </xdr:blipFill>
      <xdr:spPr>
        <a:xfrm>
          <a:off x="304800" y="19050"/>
          <a:ext cx="66484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15</xdr:col>
      <xdr:colOff>381000</xdr:colOff>
      <xdr:row>5</xdr:row>
      <xdr:rowOff>95250</xdr:rowOff>
    </xdr:to>
    <xdr:pic>
      <xdr:nvPicPr>
        <xdr:cNvPr id="1" name="Picture 1" descr="Applications"/>
        <xdr:cNvPicPr preferRelativeResize="1">
          <a:picLocks noChangeAspect="1"/>
        </xdr:cNvPicPr>
      </xdr:nvPicPr>
      <xdr:blipFill>
        <a:blip r:embed="rId1"/>
        <a:stretch>
          <a:fillRect/>
        </a:stretch>
      </xdr:blipFill>
      <xdr:spPr>
        <a:xfrm>
          <a:off x="304800" y="19050"/>
          <a:ext cx="664845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15</xdr:col>
      <xdr:colOff>381000</xdr:colOff>
      <xdr:row>5</xdr:row>
      <xdr:rowOff>95250</xdr:rowOff>
    </xdr:to>
    <xdr:pic>
      <xdr:nvPicPr>
        <xdr:cNvPr id="1" name="Picture 1" descr="Applications"/>
        <xdr:cNvPicPr preferRelativeResize="1">
          <a:picLocks noChangeAspect="1"/>
        </xdr:cNvPicPr>
      </xdr:nvPicPr>
      <xdr:blipFill>
        <a:blip r:embed="rId1"/>
        <a:stretch>
          <a:fillRect/>
        </a:stretch>
      </xdr:blipFill>
      <xdr:spPr>
        <a:xfrm>
          <a:off x="304800" y="19050"/>
          <a:ext cx="6648450"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19050</xdr:rowOff>
    </xdr:from>
    <xdr:to>
      <xdr:col>15</xdr:col>
      <xdr:colOff>381000</xdr:colOff>
      <xdr:row>5</xdr:row>
      <xdr:rowOff>95250</xdr:rowOff>
    </xdr:to>
    <xdr:pic>
      <xdr:nvPicPr>
        <xdr:cNvPr id="1" name="Picture 1" descr="Applications"/>
        <xdr:cNvPicPr preferRelativeResize="1">
          <a:picLocks noChangeAspect="1"/>
        </xdr:cNvPicPr>
      </xdr:nvPicPr>
      <xdr:blipFill>
        <a:blip r:embed="rId1"/>
        <a:stretch>
          <a:fillRect/>
        </a:stretch>
      </xdr:blipFill>
      <xdr:spPr>
        <a:xfrm>
          <a:off x="304800" y="19050"/>
          <a:ext cx="664845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590550</xdr:colOff>
      <xdr:row>2</xdr:row>
      <xdr:rowOff>28575</xdr:rowOff>
    </xdr:to>
    <xdr:pic>
      <xdr:nvPicPr>
        <xdr:cNvPr id="1" name="Picture 1" descr="logook"/>
        <xdr:cNvPicPr preferRelativeResize="1">
          <a:picLocks noChangeAspect="1"/>
        </xdr:cNvPicPr>
      </xdr:nvPicPr>
      <xdr:blipFill>
        <a:blip r:embed="rId1"/>
        <a:stretch>
          <a:fillRect/>
        </a:stretch>
      </xdr:blipFill>
      <xdr:spPr>
        <a:xfrm>
          <a:off x="38100" y="38100"/>
          <a:ext cx="1314450" cy="314325"/>
        </a:xfrm>
        <a:prstGeom prst="rect">
          <a:avLst/>
        </a:prstGeom>
        <a:noFill/>
        <a:ln w="9525" cmpd="sng">
          <a:noFill/>
        </a:ln>
      </xdr:spPr>
    </xdr:pic>
    <xdr:clientData/>
  </xdr:twoCellAnchor>
  <xdr:twoCellAnchor>
    <xdr:from>
      <xdr:col>3</xdr:col>
      <xdr:colOff>752475</xdr:colOff>
      <xdr:row>2</xdr:row>
      <xdr:rowOff>152400</xdr:rowOff>
    </xdr:from>
    <xdr:to>
      <xdr:col>11</xdr:col>
      <xdr:colOff>276225</xdr:colOff>
      <xdr:row>27</xdr:row>
      <xdr:rowOff>0</xdr:rowOff>
    </xdr:to>
    <xdr:graphicFrame>
      <xdr:nvGraphicFramePr>
        <xdr:cNvPr id="2" name="Chart 2"/>
        <xdr:cNvGraphicFramePr/>
      </xdr:nvGraphicFramePr>
      <xdr:xfrm>
        <a:off x="3038475" y="476250"/>
        <a:ext cx="5619750"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indexed="18"/>
  </sheetPr>
  <dimension ref="A1:AC48"/>
  <sheetViews>
    <sheetView showGridLines="0" zoomScalePageLayoutView="0" workbookViewId="0" topLeftCell="A1">
      <selection activeCell="K15" sqref="K15"/>
    </sheetView>
  </sheetViews>
  <sheetFormatPr defaultColWidth="9.140625" defaultRowHeight="12.75"/>
  <cols>
    <col min="1" max="1" width="2.7109375" style="3" customWidth="1"/>
    <col min="2" max="2" width="2.421875" style="3" customWidth="1"/>
    <col min="3" max="3" width="20.28125" style="3" customWidth="1"/>
    <col min="4" max="4" width="1.7109375" style="3" customWidth="1"/>
    <col min="5" max="5" width="17.57421875" style="3" customWidth="1"/>
    <col min="6" max="6" width="1.7109375" style="3" customWidth="1"/>
    <col min="7" max="7" width="17.57421875" style="3" customWidth="1"/>
    <col min="8" max="8" width="1.7109375" style="3" customWidth="1"/>
    <col min="9" max="9" width="12.7109375" style="3" customWidth="1"/>
    <col min="10" max="10" width="1.7109375" style="3" customWidth="1"/>
    <col min="11" max="11" width="15.8515625" style="3" customWidth="1"/>
    <col min="12" max="12" width="2.28125" style="3" customWidth="1"/>
    <col min="13" max="13" width="15.8515625" style="45" customWidth="1"/>
    <col min="14" max="29" width="9.140625" style="45" hidden="1" customWidth="1"/>
    <col min="30" max="35" width="9.140625" style="3" hidden="1" customWidth="1"/>
    <col min="36" max="37" width="9.140625" style="3" customWidth="1"/>
  </cols>
  <sheetData>
    <row r="1" spans="1:29" ht="12.75">
      <c r="A1" s="66"/>
      <c r="B1" s="66"/>
      <c r="C1" s="66"/>
      <c r="D1" s="66"/>
      <c r="E1" s="66"/>
      <c r="F1" s="66"/>
      <c r="G1" s="66"/>
      <c r="H1" s="66"/>
      <c r="I1" s="66"/>
      <c r="J1" s="66"/>
      <c r="K1" s="66"/>
      <c r="L1" s="66"/>
      <c r="M1" s="43"/>
      <c r="N1" s="43"/>
      <c r="O1" s="43"/>
      <c r="P1" s="43"/>
      <c r="Q1" s="43"/>
      <c r="R1" s="43"/>
      <c r="S1" s="43"/>
      <c r="T1" s="43"/>
      <c r="U1" s="43"/>
      <c r="V1" s="43"/>
      <c r="W1" s="43"/>
      <c r="X1" s="43"/>
      <c r="Y1" s="43"/>
      <c r="Z1" s="43"/>
      <c r="AA1" s="43"/>
      <c r="AB1" s="43"/>
      <c r="AC1" s="43"/>
    </row>
    <row r="2" spans="1:29" ht="12.75">
      <c r="A2" s="66"/>
      <c r="B2" s="66"/>
      <c r="C2" s="66"/>
      <c r="D2" s="66"/>
      <c r="E2" s="66"/>
      <c r="F2" s="66"/>
      <c r="G2" s="66"/>
      <c r="H2" s="66"/>
      <c r="I2" s="66"/>
      <c r="J2" s="66"/>
      <c r="K2" s="66"/>
      <c r="L2" s="66"/>
      <c r="M2" s="43"/>
      <c r="N2" s="43"/>
      <c r="O2" s="43"/>
      <c r="P2" s="43"/>
      <c r="Q2" s="43"/>
      <c r="R2" s="43">
        <v>30</v>
      </c>
      <c r="S2" s="43"/>
      <c r="T2" s="43"/>
      <c r="U2" s="43"/>
      <c r="V2" s="43"/>
      <c r="W2" s="43"/>
      <c r="X2" s="43"/>
      <c r="Y2" s="43"/>
      <c r="Z2" s="43"/>
      <c r="AA2" s="43"/>
      <c r="AB2" s="43"/>
      <c r="AC2" s="43"/>
    </row>
    <row r="3" spans="1:29" ht="12.75">
      <c r="A3" s="66"/>
      <c r="B3" s="66"/>
      <c r="C3" s="66"/>
      <c r="D3" s="66"/>
      <c r="E3" s="66"/>
      <c r="F3" s="66"/>
      <c r="G3" s="66"/>
      <c r="H3" s="66"/>
      <c r="I3" s="66"/>
      <c r="J3" s="66"/>
      <c r="K3" s="66"/>
      <c r="L3" s="66"/>
      <c r="M3" s="43"/>
      <c r="N3" s="43"/>
      <c r="O3" s="43"/>
      <c r="P3" s="43"/>
      <c r="Q3" s="43"/>
      <c r="R3" s="43">
        <v>29</v>
      </c>
      <c r="S3" s="43"/>
      <c r="T3" s="43"/>
      <c r="U3" s="43"/>
      <c r="V3" s="43"/>
      <c r="W3" s="43"/>
      <c r="X3" s="43"/>
      <c r="Y3" s="43"/>
      <c r="Z3" s="43"/>
      <c r="AA3" s="43"/>
      <c r="AB3" s="43"/>
      <c r="AC3" s="43"/>
    </row>
    <row r="4" spans="1:29" ht="12.75">
      <c r="A4" s="66"/>
      <c r="B4" s="66"/>
      <c r="C4" s="66"/>
      <c r="D4" s="66"/>
      <c r="E4" s="66"/>
      <c r="F4" s="66"/>
      <c r="G4" s="66"/>
      <c r="H4" s="66"/>
      <c r="I4" s="66"/>
      <c r="J4" s="66"/>
      <c r="K4" s="66"/>
      <c r="L4" s="66"/>
      <c r="M4" s="43"/>
      <c r="N4" s="43"/>
      <c r="O4" s="43"/>
      <c r="P4" s="43"/>
      <c r="Q4" s="43"/>
      <c r="R4" s="43">
        <v>28</v>
      </c>
      <c r="S4" s="43"/>
      <c r="T4" s="43"/>
      <c r="U4" s="43"/>
      <c r="V4" s="43"/>
      <c r="W4" s="43"/>
      <c r="X4" s="43"/>
      <c r="Y4" s="43"/>
      <c r="Z4" s="43"/>
      <c r="AA4" s="43"/>
      <c r="AB4" s="43"/>
      <c r="AC4" s="43"/>
    </row>
    <row r="5" spans="13:18" ht="12.75">
      <c r="M5" s="43"/>
      <c r="R5" s="43">
        <v>27</v>
      </c>
    </row>
    <row r="6" spans="13:18" ht="12.75">
      <c r="M6" s="43"/>
      <c r="R6" s="43">
        <v>26</v>
      </c>
    </row>
    <row r="7" spans="3:29" ht="16.5" thickBot="1">
      <c r="C7" s="4"/>
      <c r="D7" s="4"/>
      <c r="E7" s="4"/>
      <c r="F7" s="4"/>
      <c r="G7" s="4"/>
      <c r="H7" s="4"/>
      <c r="I7" s="4"/>
      <c r="J7" s="4"/>
      <c r="K7" s="4"/>
      <c r="L7" s="4"/>
      <c r="M7" s="43"/>
      <c r="R7" s="43">
        <v>25</v>
      </c>
      <c r="T7" s="43"/>
      <c r="U7" s="43"/>
      <c r="V7" s="43"/>
      <c r="W7" s="43"/>
      <c r="X7" s="43"/>
      <c r="Y7" s="43"/>
      <c r="Z7" s="43"/>
      <c r="AA7" s="43"/>
      <c r="AB7" s="43"/>
      <c r="AC7" s="43"/>
    </row>
    <row r="8" spans="2:18" ht="24.75" customHeight="1" thickBot="1">
      <c r="B8" s="10"/>
      <c r="D8" s="88" t="s">
        <v>8</v>
      </c>
      <c r="E8" s="89"/>
      <c r="F8" s="89"/>
      <c r="G8" s="89"/>
      <c r="H8" s="89"/>
      <c r="I8" s="89"/>
      <c r="J8" s="89"/>
      <c r="K8" s="89"/>
      <c r="L8" s="90"/>
      <c r="M8" s="43"/>
      <c r="R8" s="43">
        <v>24</v>
      </c>
    </row>
    <row r="9" spans="2:18" ht="9" customHeight="1">
      <c r="B9" s="10"/>
      <c r="C9" s="19"/>
      <c r="M9" s="43"/>
      <c r="R9" s="43">
        <v>23</v>
      </c>
    </row>
    <row r="10" spans="2:18" ht="19.5" customHeight="1">
      <c r="B10" s="5"/>
      <c r="C10" s="78" t="s">
        <v>15</v>
      </c>
      <c r="D10" s="27"/>
      <c r="E10" s="27"/>
      <c r="F10" s="27"/>
      <c r="G10" s="27"/>
      <c r="H10" s="27"/>
      <c r="I10" s="27"/>
      <c r="J10" s="27"/>
      <c r="K10" s="27"/>
      <c r="L10" s="6"/>
      <c r="M10" s="43"/>
      <c r="R10" s="43">
        <v>22</v>
      </c>
    </row>
    <row r="11" spans="3:18" ht="9" customHeight="1" thickBot="1">
      <c r="C11" s="13"/>
      <c r="D11" s="13"/>
      <c r="E11" s="28"/>
      <c r="F11" s="28"/>
      <c r="G11" s="28"/>
      <c r="H11" s="28"/>
      <c r="I11" s="28"/>
      <c r="J11" s="12"/>
      <c r="K11" s="12"/>
      <c r="L11" s="7"/>
      <c r="M11" s="43"/>
      <c r="R11" s="43">
        <v>21</v>
      </c>
    </row>
    <row r="12" spans="2:18" ht="15.75">
      <c r="B12" s="5"/>
      <c r="C12" s="29" t="s">
        <v>4</v>
      </c>
      <c r="D12" s="30"/>
      <c r="E12" s="29" t="s">
        <v>5</v>
      </c>
      <c r="F12" s="30"/>
      <c r="G12" s="29" t="s">
        <v>6</v>
      </c>
      <c r="H12" s="31"/>
      <c r="I12" s="29" t="s">
        <v>6</v>
      </c>
      <c r="J12" s="12"/>
      <c r="K12" s="29" t="s">
        <v>33</v>
      </c>
      <c r="M12" s="86" t="s">
        <v>23</v>
      </c>
      <c r="R12" s="43">
        <v>20</v>
      </c>
    </row>
    <row r="13" spans="2:18" ht="17.25" customHeight="1" thickBot="1">
      <c r="B13" s="5"/>
      <c r="C13" s="67" t="s">
        <v>3</v>
      </c>
      <c r="D13" s="68"/>
      <c r="E13" s="32" t="s">
        <v>17</v>
      </c>
      <c r="F13" s="30"/>
      <c r="G13" s="34" t="s">
        <v>22</v>
      </c>
      <c r="H13" s="33"/>
      <c r="I13" s="34" t="s">
        <v>36</v>
      </c>
      <c r="J13" s="13"/>
      <c r="K13" s="34" t="s">
        <v>34</v>
      </c>
      <c r="M13" s="87"/>
      <c r="R13" s="43">
        <v>19</v>
      </c>
    </row>
    <row r="14" spans="2:18" ht="9" customHeight="1" thickBot="1">
      <c r="B14" s="5"/>
      <c r="C14" s="35"/>
      <c r="D14" s="20"/>
      <c r="E14" s="40"/>
      <c r="F14" s="40"/>
      <c r="G14" s="40"/>
      <c r="H14" s="40"/>
      <c r="I14" s="40"/>
      <c r="J14" s="13"/>
      <c r="M14" s="13"/>
      <c r="R14" s="43">
        <v>18</v>
      </c>
    </row>
    <row r="15" spans="2:18" ht="19.5" customHeight="1" thickBot="1">
      <c r="B15" s="5"/>
      <c r="C15" s="47">
        <v>1</v>
      </c>
      <c r="D15" s="36"/>
      <c r="E15" s="77">
        <v>6</v>
      </c>
      <c r="F15" s="70"/>
      <c r="G15" s="48">
        <f>(-0.00006*E15^2+0.0091*E15+0)*C15^2</f>
        <v>0.05244</v>
      </c>
      <c r="H15" s="40"/>
      <c r="I15" s="80">
        <f>((-0.00006*E15^2+0.0091*E15+0)*C15^2)*1000*60</f>
        <v>3146.3999999999996</v>
      </c>
      <c r="J15" s="13"/>
      <c r="K15" s="79">
        <v>24</v>
      </c>
      <c r="M15" s="49">
        <f>G15*60*24*365*K15/1000</f>
        <v>661.4991359999999</v>
      </c>
      <c r="R15" s="43">
        <v>17</v>
      </c>
    </row>
    <row r="16" spans="2:18" ht="9" customHeight="1">
      <c r="B16" s="5"/>
      <c r="C16" s="13"/>
      <c r="D16" s="13"/>
      <c r="E16" s="40"/>
      <c r="F16" s="40"/>
      <c r="G16" s="40"/>
      <c r="H16" s="40"/>
      <c r="I16" s="71"/>
      <c r="J16" s="13"/>
      <c r="K16" s="13"/>
      <c r="L16" s="69"/>
      <c r="M16" s="43"/>
      <c r="R16" s="43">
        <v>16</v>
      </c>
    </row>
    <row r="17" spans="2:18" ht="9" customHeight="1" thickBot="1">
      <c r="B17" s="5"/>
      <c r="C17" s="72"/>
      <c r="D17" s="72"/>
      <c r="E17" s="71"/>
      <c r="F17" s="71"/>
      <c r="G17" s="71"/>
      <c r="H17" s="40"/>
      <c r="I17" s="40"/>
      <c r="J17" s="13"/>
      <c r="K17" s="13"/>
      <c r="L17" s="69"/>
      <c r="M17" s="43"/>
      <c r="R17" s="43">
        <v>15</v>
      </c>
    </row>
    <row r="18" spans="2:18" ht="19.5" customHeight="1" thickBot="1">
      <c r="B18" s="5"/>
      <c r="C18" s="11"/>
      <c r="D18" s="13"/>
      <c r="E18" s="92" t="s">
        <v>7</v>
      </c>
      <c r="F18" s="93"/>
      <c r="G18" s="93"/>
      <c r="H18" s="93"/>
      <c r="I18" s="94"/>
      <c r="J18" s="13"/>
      <c r="K18" s="13"/>
      <c r="L18" s="69"/>
      <c r="M18" s="43"/>
      <c r="R18" s="43">
        <v>14</v>
      </c>
    </row>
    <row r="19" spans="3:18" ht="9" customHeight="1" thickBot="1">
      <c r="C19" s="11"/>
      <c r="D19" s="11"/>
      <c r="E19" s="37"/>
      <c r="F19" s="37"/>
      <c r="G19" s="37"/>
      <c r="H19" s="37"/>
      <c r="I19" s="37"/>
      <c r="J19" s="38"/>
      <c r="K19" s="38"/>
      <c r="L19" s="73"/>
      <c r="M19" s="43"/>
      <c r="R19" s="43">
        <v>13</v>
      </c>
    </row>
    <row r="20" spans="3:18" ht="19.5" customHeight="1" thickBot="1">
      <c r="C20" s="39"/>
      <c r="D20" s="39"/>
      <c r="E20" s="16" t="s">
        <v>10</v>
      </c>
      <c r="F20" s="40"/>
      <c r="G20" s="40"/>
      <c r="H20" s="37"/>
      <c r="I20" s="16" t="s">
        <v>2</v>
      </c>
      <c r="J20" s="38"/>
      <c r="K20" s="38"/>
      <c r="L20" s="73"/>
      <c r="M20" s="43"/>
      <c r="R20" s="43">
        <v>12</v>
      </c>
    </row>
    <row r="21" spans="2:18" ht="9" customHeight="1" thickBot="1">
      <c r="B21" s="74"/>
      <c r="C21" s="41"/>
      <c r="D21" s="41"/>
      <c r="E21" s="41"/>
      <c r="F21" s="41"/>
      <c r="G21" s="41"/>
      <c r="H21" s="41"/>
      <c r="I21" s="41"/>
      <c r="J21" s="41"/>
      <c r="K21" s="41"/>
      <c r="L21" s="8"/>
      <c r="M21" s="43"/>
      <c r="R21" s="43">
        <v>11</v>
      </c>
    </row>
    <row r="22" spans="3:18" ht="19.5" customHeight="1" thickBot="1">
      <c r="C22" s="16" t="s">
        <v>9</v>
      </c>
      <c r="D22" s="42"/>
      <c r="E22" s="14">
        <v>0.15625</v>
      </c>
      <c r="F22" s="27"/>
      <c r="G22" s="27"/>
      <c r="H22" s="27"/>
      <c r="I22" s="16">
        <f>+E22*25.4</f>
        <v>3.96875</v>
      </c>
      <c r="J22" s="27"/>
      <c r="K22" s="27"/>
      <c r="L22" s="6"/>
      <c r="M22" s="43"/>
      <c r="R22" s="43">
        <v>10</v>
      </c>
    </row>
    <row r="23" spans="3:18" ht="15" customHeight="1">
      <c r="C23" s="6"/>
      <c r="D23" s="6"/>
      <c r="E23" s="6"/>
      <c r="F23" s="6"/>
      <c r="G23" s="6"/>
      <c r="H23" s="6"/>
      <c r="I23" s="6"/>
      <c r="J23" s="6"/>
      <c r="K23" s="6"/>
      <c r="L23" s="6"/>
      <c r="M23" s="43"/>
      <c r="R23" s="43">
        <v>9</v>
      </c>
    </row>
    <row r="24" spans="2:18" ht="15" customHeight="1">
      <c r="B24" s="75"/>
      <c r="C24" s="6"/>
      <c r="D24" s="6"/>
      <c r="E24" s="6"/>
      <c r="F24" s="6"/>
      <c r="G24" s="6"/>
      <c r="H24" s="91"/>
      <c r="I24" s="91"/>
      <c r="J24" s="91"/>
      <c r="K24" s="9"/>
      <c r="L24" s="6"/>
      <c r="M24" s="43"/>
      <c r="R24" s="43">
        <v>8</v>
      </c>
    </row>
    <row r="25" spans="3:13" ht="15" customHeight="1">
      <c r="C25" s="85" t="s">
        <v>14</v>
      </c>
      <c r="D25" s="85"/>
      <c r="E25" s="85"/>
      <c r="F25" s="85"/>
      <c r="G25" s="85"/>
      <c r="H25" s="85"/>
      <c r="I25" s="85"/>
      <c r="J25" s="85"/>
      <c r="K25" s="85"/>
      <c r="L25" s="85"/>
      <c r="M25" s="43"/>
    </row>
    <row r="26" ht="15" customHeight="1">
      <c r="M26" s="43"/>
    </row>
    <row r="27" ht="15" customHeight="1">
      <c r="M27" s="43"/>
    </row>
    <row r="28" spans="2:13" ht="12.75">
      <c r="B28" s="76"/>
      <c r="C28" s="76"/>
      <c r="D28" s="76"/>
      <c r="E28" s="76"/>
      <c r="F28" s="76"/>
      <c r="G28" s="76"/>
      <c r="H28" s="76"/>
      <c r="I28" s="76"/>
      <c r="J28" s="76"/>
      <c r="K28" s="76"/>
      <c r="L28" s="76"/>
      <c r="M28" s="43"/>
    </row>
    <row r="29" spans="2:18" ht="12.75">
      <c r="B29" s="76"/>
      <c r="C29" s="76"/>
      <c r="D29" s="76"/>
      <c r="E29" s="76"/>
      <c r="F29" s="76"/>
      <c r="G29" s="76"/>
      <c r="H29" s="76"/>
      <c r="I29" s="76"/>
      <c r="J29" s="76"/>
      <c r="K29" s="76"/>
      <c r="L29" s="76"/>
      <c r="M29" s="43"/>
      <c r="N29" s="5" t="s">
        <v>18</v>
      </c>
      <c r="O29" s="5" t="s">
        <v>13</v>
      </c>
      <c r="P29" s="5"/>
      <c r="Q29" s="5" t="s">
        <v>20</v>
      </c>
      <c r="R29" s="5" t="s">
        <v>21</v>
      </c>
    </row>
    <row r="30" spans="2:18" ht="12.75">
      <c r="B30" s="76"/>
      <c r="C30" s="76"/>
      <c r="D30" s="76"/>
      <c r="E30" s="76"/>
      <c r="F30" s="76"/>
      <c r="G30" s="76"/>
      <c r="H30" s="76"/>
      <c r="I30" s="76"/>
      <c r="J30" s="76"/>
      <c r="K30" s="76"/>
      <c r="L30" s="76"/>
      <c r="M30" s="43"/>
      <c r="N30" s="5" t="s">
        <v>19</v>
      </c>
      <c r="O30" s="5"/>
      <c r="P30" s="5"/>
      <c r="Q30" s="5"/>
      <c r="R30" s="5"/>
    </row>
    <row r="31" spans="2:20" ht="12.75">
      <c r="B31" s="76"/>
      <c r="C31" s="76"/>
      <c r="D31" s="76"/>
      <c r="E31" s="76"/>
      <c r="F31" s="76"/>
      <c r="G31" s="76"/>
      <c r="H31" s="76"/>
      <c r="I31" s="76"/>
      <c r="J31" s="76"/>
      <c r="K31" s="76"/>
      <c r="L31" s="76"/>
      <c r="M31" s="43"/>
      <c r="N31" s="44">
        <v>2</v>
      </c>
      <c r="O31" s="44">
        <v>0.1548</v>
      </c>
      <c r="P31" s="43"/>
      <c r="Q31" s="43">
        <f>N31*0.0689474</f>
        <v>0.1378948</v>
      </c>
      <c r="R31" s="43">
        <f>O31*0.0283168</f>
        <v>0.00438344064</v>
      </c>
      <c r="S31" s="43">
        <f>-0.00006*Q31^2+0.0091*Q31+0.0037</f>
        <v>0.004953701781447978</v>
      </c>
      <c r="T31" s="45">
        <f>-0.00004*Q31^2+0.0087*Q31+0.0048</f>
        <v>0.005998924160965318</v>
      </c>
    </row>
    <row r="32" spans="2:20" ht="12.75">
      <c r="B32" s="76"/>
      <c r="C32" s="76"/>
      <c r="D32" s="76"/>
      <c r="E32" s="76"/>
      <c r="F32" s="76"/>
      <c r="G32" s="76"/>
      <c r="H32" s="76"/>
      <c r="I32" s="76"/>
      <c r="J32" s="76"/>
      <c r="K32" s="76"/>
      <c r="L32" s="76"/>
      <c r="M32" s="43"/>
      <c r="N32" s="46">
        <v>5</v>
      </c>
      <c r="O32" s="46">
        <v>0.2554</v>
      </c>
      <c r="Q32" s="43">
        <f aca="true" t="shared" si="0" ref="Q32:Q48">N32*0.0689474</f>
        <v>0.344737</v>
      </c>
      <c r="R32" s="43">
        <f aca="true" t="shared" si="1" ref="R32:R48">O32*0.0283168</f>
        <v>0.0072321107200000005</v>
      </c>
      <c r="S32" s="43">
        <f aca="true" t="shared" si="2" ref="S32:S48">-0.00006*Q32^2+0.0091*Q32+0.0037</f>
        <v>0.006829976084049861</v>
      </c>
      <c r="T32" s="45">
        <f aca="true" t="shared" si="3" ref="T32:T48">-0.00004*Q32^2+0.0087*Q32+0.0048</f>
        <v>0.007794458156033239</v>
      </c>
    </row>
    <row r="33" spans="2:20" ht="12.75">
      <c r="B33" s="76"/>
      <c r="C33" s="76"/>
      <c r="D33" s="76"/>
      <c r="E33" s="76"/>
      <c r="F33" s="76"/>
      <c r="G33" s="76"/>
      <c r="H33" s="76"/>
      <c r="I33" s="76"/>
      <c r="J33" s="76"/>
      <c r="K33" s="76"/>
      <c r="L33" s="76"/>
      <c r="M33" s="43"/>
      <c r="N33" s="46">
        <v>10</v>
      </c>
      <c r="O33" s="46">
        <v>0.3862</v>
      </c>
      <c r="Q33" s="43">
        <f t="shared" si="0"/>
        <v>0.689474</v>
      </c>
      <c r="R33" s="43">
        <f t="shared" si="1"/>
        <v>0.01093594816</v>
      </c>
      <c r="S33" s="43">
        <f t="shared" si="2"/>
        <v>0.009945690936199441</v>
      </c>
      <c r="T33" s="45">
        <f t="shared" si="3"/>
        <v>0.010779408824132959</v>
      </c>
    </row>
    <row r="34" spans="2:20" ht="12.75">
      <c r="B34" s="76"/>
      <c r="C34" s="76"/>
      <c r="D34" s="76"/>
      <c r="E34" s="76"/>
      <c r="F34" s="76"/>
      <c r="G34" s="76"/>
      <c r="H34" s="76"/>
      <c r="I34" s="76"/>
      <c r="J34" s="76"/>
      <c r="K34" s="76"/>
      <c r="L34" s="76"/>
      <c r="M34" s="43"/>
      <c r="N34" s="46">
        <v>15</v>
      </c>
      <c r="O34" s="46">
        <v>0.502</v>
      </c>
      <c r="Q34" s="43">
        <f t="shared" si="0"/>
        <v>1.034211</v>
      </c>
      <c r="R34" s="43">
        <f t="shared" si="1"/>
        <v>0.0142150336</v>
      </c>
      <c r="S34" s="43">
        <f t="shared" si="2"/>
        <v>0.013047144556448741</v>
      </c>
      <c r="T34" s="45">
        <f t="shared" si="3"/>
        <v>0.01375485200429916</v>
      </c>
    </row>
    <row r="35" spans="2:20" ht="12.75">
      <c r="B35" s="76"/>
      <c r="C35" s="76"/>
      <c r="D35" s="76"/>
      <c r="E35" s="76"/>
      <c r="F35" s="76"/>
      <c r="G35" s="76"/>
      <c r="H35" s="76"/>
      <c r="I35" s="76"/>
      <c r="J35" s="76"/>
      <c r="K35" s="76"/>
      <c r="L35" s="76"/>
      <c r="M35" s="43"/>
      <c r="N35" s="46">
        <v>20</v>
      </c>
      <c r="O35" s="46">
        <v>0.6094</v>
      </c>
      <c r="Q35" s="43">
        <f t="shared" si="0"/>
        <v>1.378948</v>
      </c>
      <c r="R35" s="43">
        <f t="shared" si="1"/>
        <v>0.01725625792</v>
      </c>
      <c r="S35" s="43">
        <f t="shared" si="2"/>
        <v>0.01613433694479776</v>
      </c>
      <c r="T35" s="45">
        <f t="shared" si="3"/>
        <v>0.01672078769653184</v>
      </c>
    </row>
    <row r="36" spans="2:20" ht="12.75">
      <c r="B36" s="76"/>
      <c r="C36" s="76"/>
      <c r="D36" s="76"/>
      <c r="E36" s="76"/>
      <c r="F36" s="76"/>
      <c r="G36" s="76"/>
      <c r="H36" s="76"/>
      <c r="I36" s="76"/>
      <c r="J36" s="76"/>
      <c r="K36" s="76"/>
      <c r="L36" s="76"/>
      <c r="M36" s="43"/>
      <c r="N36" s="46">
        <v>25</v>
      </c>
      <c r="O36" s="46">
        <v>0.7149</v>
      </c>
      <c r="Q36" s="43">
        <f t="shared" si="0"/>
        <v>1.7236850000000001</v>
      </c>
      <c r="R36" s="43">
        <f t="shared" si="1"/>
        <v>0.02024368032</v>
      </c>
      <c r="S36" s="43">
        <f t="shared" si="2"/>
        <v>0.019207268101246504</v>
      </c>
      <c r="T36" s="45">
        <f t="shared" si="3"/>
        <v>0.019677215900831</v>
      </c>
    </row>
    <row r="37" spans="2:20" ht="12.75">
      <c r="B37" s="76"/>
      <c r="C37" s="76"/>
      <c r="D37" s="76"/>
      <c r="E37" s="76"/>
      <c r="F37" s="76"/>
      <c r="G37" s="76"/>
      <c r="H37" s="76"/>
      <c r="I37" s="76"/>
      <c r="J37" s="76"/>
      <c r="K37" s="76"/>
      <c r="L37" s="76"/>
      <c r="M37" s="43"/>
      <c r="N37" s="46">
        <v>30</v>
      </c>
      <c r="O37" s="46">
        <v>0.8195</v>
      </c>
      <c r="Q37" s="43">
        <f t="shared" si="0"/>
        <v>2.068422</v>
      </c>
      <c r="R37" s="43">
        <f t="shared" si="1"/>
        <v>0.0232056176</v>
      </c>
      <c r="S37" s="43">
        <f t="shared" si="2"/>
        <v>0.022265938025794962</v>
      </c>
      <c r="T37" s="45">
        <f t="shared" si="3"/>
        <v>0.022624136617196637</v>
      </c>
    </row>
    <row r="38" spans="2:20" ht="12.75">
      <c r="B38" s="76"/>
      <c r="C38" s="76"/>
      <c r="D38" s="76"/>
      <c r="E38" s="76"/>
      <c r="F38" s="76"/>
      <c r="G38" s="76"/>
      <c r="H38" s="76"/>
      <c r="I38" s="76"/>
      <c r="J38" s="76"/>
      <c r="K38" s="76"/>
      <c r="L38" s="76"/>
      <c r="M38" s="43"/>
      <c r="N38" s="46">
        <v>35</v>
      </c>
      <c r="O38" s="46">
        <v>0.9221</v>
      </c>
      <c r="Q38" s="43">
        <f t="shared" si="0"/>
        <v>2.4131590000000003</v>
      </c>
      <c r="R38" s="43">
        <f t="shared" si="1"/>
        <v>0.02611092128</v>
      </c>
      <c r="S38" s="43">
        <f t="shared" si="2"/>
        <v>0.025310346718443143</v>
      </c>
      <c r="T38" s="45">
        <f t="shared" si="3"/>
        <v>0.02556154984562876</v>
      </c>
    </row>
    <row r="39" spans="2:20" ht="12.75">
      <c r="B39" s="76"/>
      <c r="C39" s="76"/>
      <c r="D39" s="76"/>
      <c r="E39" s="76"/>
      <c r="F39" s="76"/>
      <c r="G39" s="76"/>
      <c r="H39" s="76"/>
      <c r="I39" s="76"/>
      <c r="J39" s="76"/>
      <c r="K39" s="76"/>
      <c r="L39" s="76"/>
      <c r="M39" s="43"/>
      <c r="N39" s="46">
        <v>40</v>
      </c>
      <c r="O39" s="46">
        <v>1.0232</v>
      </c>
      <c r="Q39" s="43">
        <f t="shared" si="0"/>
        <v>2.757896</v>
      </c>
      <c r="R39" s="43">
        <f t="shared" si="1"/>
        <v>0.028973749760000004</v>
      </c>
      <c r="S39" s="43">
        <f t="shared" si="2"/>
        <v>0.028340494179191045</v>
      </c>
      <c r="T39" s="45">
        <f t="shared" si="3"/>
        <v>0.028489455586127355</v>
      </c>
    </row>
    <row r="40" spans="2:20" ht="12.75">
      <c r="B40" s="76"/>
      <c r="C40" s="76"/>
      <c r="D40" s="76"/>
      <c r="E40" s="76"/>
      <c r="F40" s="76"/>
      <c r="G40" s="76"/>
      <c r="H40" s="76"/>
      <c r="I40" s="76"/>
      <c r="J40" s="76"/>
      <c r="K40" s="76"/>
      <c r="L40" s="76"/>
      <c r="M40" s="43"/>
      <c r="N40" s="46">
        <v>45</v>
      </c>
      <c r="O40" s="46">
        <v>1.1242</v>
      </c>
      <c r="Q40" s="43">
        <f t="shared" si="0"/>
        <v>3.1026330000000004</v>
      </c>
      <c r="R40" s="43">
        <f t="shared" si="1"/>
        <v>0.03183374656</v>
      </c>
      <c r="S40" s="43">
        <f t="shared" si="2"/>
        <v>0.03135638040803867</v>
      </c>
      <c r="T40" s="45">
        <f t="shared" si="3"/>
        <v>0.03140785383869244</v>
      </c>
    </row>
    <row r="41" spans="2:20" ht="12.75">
      <c r="B41" s="76"/>
      <c r="C41" s="76"/>
      <c r="D41" s="76"/>
      <c r="E41" s="76"/>
      <c r="F41" s="76"/>
      <c r="G41" s="76"/>
      <c r="H41" s="76"/>
      <c r="I41" s="76"/>
      <c r="J41" s="76"/>
      <c r="K41" s="76"/>
      <c r="L41" s="76"/>
      <c r="M41" s="43"/>
      <c r="N41" s="46">
        <v>50</v>
      </c>
      <c r="O41" s="46">
        <v>1.2264</v>
      </c>
      <c r="Q41" s="43">
        <f t="shared" si="0"/>
        <v>3.4473700000000003</v>
      </c>
      <c r="R41" s="43">
        <f t="shared" si="1"/>
        <v>0.034727723519999996</v>
      </c>
      <c r="S41" s="43">
        <f t="shared" si="2"/>
        <v>0.034358005404986</v>
      </c>
      <c r="T41" s="45">
        <f t="shared" si="3"/>
        <v>0.034316744603324</v>
      </c>
    </row>
    <row r="42" spans="2:20" ht="12.75">
      <c r="B42" s="76"/>
      <c r="C42" s="76"/>
      <c r="D42" s="76"/>
      <c r="E42" s="76"/>
      <c r="F42" s="76"/>
      <c r="G42" s="76"/>
      <c r="H42" s="76"/>
      <c r="I42" s="76"/>
      <c r="J42" s="76"/>
      <c r="K42" s="76"/>
      <c r="L42" s="76"/>
      <c r="M42" s="43"/>
      <c r="N42" s="46">
        <v>70</v>
      </c>
      <c r="O42" s="46">
        <v>1.6242</v>
      </c>
      <c r="Q42" s="43">
        <f t="shared" si="0"/>
        <v>4.8263180000000006</v>
      </c>
      <c r="R42" s="43">
        <f t="shared" si="1"/>
        <v>0.04599214656</v>
      </c>
      <c r="S42" s="43">
        <f t="shared" si="2"/>
        <v>0.04622189307377257</v>
      </c>
      <c r="T42" s="45">
        <f t="shared" si="3"/>
        <v>0.045857232782515044</v>
      </c>
    </row>
    <row r="43" spans="2:20" ht="12.75">
      <c r="B43" s="76"/>
      <c r="C43" s="76"/>
      <c r="D43" s="76"/>
      <c r="E43" s="76"/>
      <c r="F43" s="76"/>
      <c r="G43" s="76"/>
      <c r="H43" s="76"/>
      <c r="I43" s="76"/>
      <c r="J43" s="76"/>
      <c r="K43" s="76"/>
      <c r="L43" s="76"/>
      <c r="M43" s="43"/>
      <c r="N43" s="46">
        <v>80</v>
      </c>
      <c r="O43" s="46">
        <v>1.8242</v>
      </c>
      <c r="Q43" s="43">
        <f t="shared" si="0"/>
        <v>5.515792</v>
      </c>
      <c r="R43" s="43">
        <f t="shared" si="1"/>
        <v>0.05165550656</v>
      </c>
      <c r="S43" s="43">
        <f t="shared" si="2"/>
        <v>0.05206826951676417</v>
      </c>
      <c r="T43" s="45">
        <f t="shared" si="3"/>
        <v>0.051570431944509436</v>
      </c>
    </row>
    <row r="44" spans="2:20" ht="12.75">
      <c r="B44" s="76"/>
      <c r="C44" s="76"/>
      <c r="D44" s="76"/>
      <c r="E44" s="76"/>
      <c r="F44" s="76"/>
      <c r="G44" s="76"/>
      <c r="H44" s="76"/>
      <c r="I44" s="76"/>
      <c r="J44" s="76"/>
      <c r="K44" s="76"/>
      <c r="L44" s="76"/>
      <c r="M44" s="43"/>
      <c r="N44" s="46">
        <v>90</v>
      </c>
      <c r="O44" s="46">
        <v>2.0237</v>
      </c>
      <c r="Q44" s="43">
        <f t="shared" si="0"/>
        <v>6.205266000000001</v>
      </c>
      <c r="R44" s="43">
        <f t="shared" si="1"/>
        <v>0.057304708159999995</v>
      </c>
      <c r="S44" s="43">
        <f t="shared" si="2"/>
        <v>0.057857601032154655</v>
      </c>
      <c r="T44" s="45">
        <f t="shared" si="3"/>
        <v>0.05724560115476976</v>
      </c>
    </row>
    <row r="45" spans="13:20" ht="12.75">
      <c r="M45" s="43"/>
      <c r="N45" s="46">
        <v>100</v>
      </c>
      <c r="O45" s="46">
        <v>2.2226</v>
      </c>
      <c r="Q45" s="43">
        <f t="shared" si="0"/>
        <v>6.8947400000000005</v>
      </c>
      <c r="R45" s="43">
        <f t="shared" si="1"/>
        <v>0.06293691968</v>
      </c>
      <c r="S45" s="43">
        <f t="shared" si="2"/>
        <v>0.063589887619944</v>
      </c>
      <c r="T45" s="45">
        <f t="shared" si="3"/>
        <v>0.062882740413296</v>
      </c>
    </row>
    <row r="46" spans="14:20" ht="12.75">
      <c r="N46" s="46">
        <v>125</v>
      </c>
      <c r="O46" s="46">
        <v>2.7172</v>
      </c>
      <c r="Q46" s="43">
        <f t="shared" si="0"/>
        <v>8.618425</v>
      </c>
      <c r="R46" s="43">
        <f t="shared" si="1"/>
        <v>0.07694240896</v>
      </c>
      <c r="S46" s="43">
        <f t="shared" si="2"/>
        <v>0.0776710325311625</v>
      </c>
      <c r="T46" s="45">
        <f t="shared" si="3"/>
        <v>0.076809207520775</v>
      </c>
    </row>
    <row r="47" spans="14:20" ht="12.75">
      <c r="N47" s="46">
        <v>150</v>
      </c>
      <c r="O47" s="46">
        <v>3.2099</v>
      </c>
      <c r="Q47" s="43">
        <f t="shared" si="0"/>
        <v>10.342110000000002</v>
      </c>
      <c r="R47" s="43">
        <f t="shared" si="1"/>
        <v>0.09089409632</v>
      </c>
      <c r="S47" s="43">
        <f t="shared" si="2"/>
        <v>0.09139564664487401</v>
      </c>
      <c r="T47" s="45">
        <f t="shared" si="3"/>
        <v>0.09049798742991601</v>
      </c>
    </row>
    <row r="48" spans="14:20" ht="12.75">
      <c r="N48" s="46">
        <v>200</v>
      </c>
      <c r="O48" s="46">
        <v>4.1972</v>
      </c>
      <c r="Q48" s="43">
        <f t="shared" si="0"/>
        <v>13.789480000000001</v>
      </c>
      <c r="R48" s="43">
        <f t="shared" si="1"/>
        <v>0.11885127295999999</v>
      </c>
      <c r="S48" s="43">
        <f t="shared" si="2"/>
        <v>0.117775282479776</v>
      </c>
      <c r="T48" s="45">
        <f t="shared" si="3"/>
        <v>0.117162485653184</v>
      </c>
    </row>
  </sheetData>
  <sheetProtection password="C678" sheet="1" objects="1" scenarios="1" selectLockedCells="1"/>
  <mergeCells count="5">
    <mergeCell ref="C25:L25"/>
    <mergeCell ref="M12:M13"/>
    <mergeCell ref="D8:L8"/>
    <mergeCell ref="H24:J24"/>
    <mergeCell ref="E18:I18"/>
  </mergeCells>
  <conditionalFormatting sqref="E15">
    <cfRule type="cellIs" priority="1" dxfId="17" operator="notBetween" stopIfTrue="1">
      <formula>0</formula>
      <formula>12</formula>
    </cfRule>
  </conditionalFormatting>
  <dataValidations count="1">
    <dataValidation type="list" allowBlank="1" showInputMessage="1" showErrorMessage="1" prompt="Select a value from the dropping list" errorTitle="WARNING" error="Select from the dropping list" sqref="K15">
      <formula1>$R$2:$R$24</formula1>
    </dataValidation>
  </dataValidations>
  <printOptions/>
  <pageMargins left="0.55" right="0.49" top="0.74"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4">
    <tabColor indexed="34"/>
  </sheetPr>
  <dimension ref="B2:AG54"/>
  <sheetViews>
    <sheetView showGridLines="0" tabSelected="1" workbookViewId="0" topLeftCell="A1">
      <selection activeCell="D16" sqref="D16"/>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 min="29" max="29" width="0" style="0" hidden="1" customWidth="1"/>
    <col min="30" max="31" width="9.140625" style="0" hidden="1" customWidth="1"/>
    <col min="32" max="33" width="0" style="0" hidden="1" customWidth="1"/>
  </cols>
  <sheetData>
    <row r="1" ht="15" customHeight="1"/>
    <row r="2" ht="15" customHeight="1">
      <c r="AG2">
        <v>30</v>
      </c>
    </row>
    <row r="3" ht="15" customHeight="1">
      <c r="AG3">
        <v>29</v>
      </c>
    </row>
    <row r="4" ht="15" customHeight="1">
      <c r="AG4">
        <v>28</v>
      </c>
    </row>
    <row r="5" spans="16:33" ht="15" customHeight="1">
      <c r="P5" s="55" t="s">
        <v>14</v>
      </c>
      <c r="AG5">
        <v>27</v>
      </c>
    </row>
    <row r="6" spans="9:33" ht="15" customHeight="1" thickBot="1">
      <c r="I6" s="1"/>
      <c r="AG6">
        <v>26</v>
      </c>
    </row>
    <row r="7" spans="2:33" ht="19.5" customHeight="1" thickBot="1">
      <c r="B7" s="104" t="s">
        <v>35</v>
      </c>
      <c r="C7" s="105"/>
      <c r="D7" s="105"/>
      <c r="E7" s="105"/>
      <c r="F7" s="105"/>
      <c r="G7" s="105"/>
      <c r="H7" s="105"/>
      <c r="I7" s="106"/>
      <c r="J7" s="107" t="s">
        <v>37</v>
      </c>
      <c r="K7" s="108"/>
      <c r="L7" s="108"/>
      <c r="M7" s="98" t="s">
        <v>41</v>
      </c>
      <c r="N7" s="98"/>
      <c r="O7" s="98"/>
      <c r="P7" s="99"/>
      <c r="R7" s="100" t="s">
        <v>25</v>
      </c>
      <c r="S7" s="101"/>
      <c r="T7" s="102"/>
      <c r="V7" s="54">
        <f>(SUM(F16:F38)+SUM(L16:L38)+SUM(R16:R38)+SUM(X16:X38))/1000</f>
        <v>0</v>
      </c>
      <c r="W7" s="112" t="s">
        <v>31</v>
      </c>
      <c r="X7" s="113"/>
      <c r="AD7" s="57" t="s">
        <v>12</v>
      </c>
      <c r="AE7" s="58" t="s">
        <v>29</v>
      </c>
      <c r="AG7">
        <v>25</v>
      </c>
    </row>
    <row r="8" spans="2:33" ht="19.5" customHeight="1" thickBot="1">
      <c r="B8" s="18"/>
      <c r="C8" s="18"/>
      <c r="D8" s="18"/>
      <c r="E8" s="18"/>
      <c r="I8" s="18"/>
      <c r="J8" s="18"/>
      <c r="K8" s="18"/>
      <c r="L8" s="18"/>
      <c r="M8" s="124">
        <v>0.001</v>
      </c>
      <c r="N8" s="124"/>
      <c r="AD8" s="62">
        <v>56</v>
      </c>
      <c r="AE8" s="59">
        <v>944</v>
      </c>
      <c r="AG8">
        <v>24</v>
      </c>
    </row>
    <row r="9" spans="2:33" ht="19.5" customHeight="1" thickBot="1">
      <c r="B9" s="121" t="s">
        <v>40</v>
      </c>
      <c r="C9" s="121"/>
      <c r="D9" s="121"/>
      <c r="E9" s="122"/>
      <c r="F9" s="26">
        <v>6</v>
      </c>
      <c r="G9" s="126" t="s">
        <v>20</v>
      </c>
      <c r="H9" s="82" t="s">
        <v>20</v>
      </c>
      <c r="I9" s="83" t="s">
        <v>39</v>
      </c>
      <c r="J9" s="103" t="s">
        <v>26</v>
      </c>
      <c r="K9" s="103"/>
      <c r="L9" s="103"/>
      <c r="M9" s="103"/>
      <c r="N9" s="117" t="s">
        <v>42</v>
      </c>
      <c r="O9" s="117"/>
      <c r="P9" s="117"/>
      <c r="R9" s="109" t="s">
        <v>32</v>
      </c>
      <c r="S9" s="110"/>
      <c r="T9" s="111"/>
      <c r="V9" s="118">
        <f>'Air lost per orifices'!K15</f>
        <v>24</v>
      </c>
      <c r="W9" s="119"/>
      <c r="X9" s="120"/>
      <c r="AD9" s="62">
        <v>56.5</v>
      </c>
      <c r="AE9" s="60">
        <v>998</v>
      </c>
      <c r="AG9">
        <v>23</v>
      </c>
    </row>
    <row r="10" spans="2:33" ht="6.75" customHeight="1" thickBot="1">
      <c r="B10" s="35"/>
      <c r="C10" s="35"/>
      <c r="D10" s="35"/>
      <c r="E10" s="35"/>
      <c r="F10" s="53"/>
      <c r="G10" s="53"/>
      <c r="H10" s="53"/>
      <c r="I10" s="11"/>
      <c r="R10" s="21"/>
      <c r="S10" s="21"/>
      <c r="T10" s="21"/>
      <c r="AD10" s="62">
        <v>57</v>
      </c>
      <c r="AE10" s="59">
        <v>1053</v>
      </c>
      <c r="AG10">
        <v>22</v>
      </c>
    </row>
    <row r="11" spans="2:33" ht="19.5" customHeight="1" thickBot="1">
      <c r="B11" s="95" t="s">
        <v>16</v>
      </c>
      <c r="C11" s="96"/>
      <c r="D11" s="97"/>
      <c r="F11" s="81">
        <f>IF(G9="psi",F9/14.5,F9)</f>
        <v>6</v>
      </c>
      <c r="G11" s="127">
        <f>IF(F11&gt;=1,IF(F11&lt;=10,F11,nan),nan)</f>
        <v>6</v>
      </c>
      <c r="H11" s="84" t="s">
        <v>20</v>
      </c>
      <c r="I11" s="11"/>
      <c r="J11" s="123"/>
      <c r="K11" s="123"/>
      <c r="L11" s="123"/>
      <c r="M11" s="123"/>
      <c r="R11" s="100" t="s">
        <v>27</v>
      </c>
      <c r="S11" s="101"/>
      <c r="T11" s="102"/>
      <c r="V11" s="114">
        <f>V7*(V9/1000)*24*365</f>
        <v>0</v>
      </c>
      <c r="W11" s="115"/>
      <c r="X11" s="116"/>
      <c r="AD11" s="62">
        <v>57.5</v>
      </c>
      <c r="AE11" s="60">
        <v>1108</v>
      </c>
      <c r="AG11">
        <v>21</v>
      </c>
    </row>
    <row r="12" spans="9:33" ht="6.75" customHeight="1">
      <c r="I12" s="11"/>
      <c r="J12" s="35"/>
      <c r="K12" s="35"/>
      <c r="L12" s="35"/>
      <c r="N12" s="11"/>
      <c r="O12" s="11"/>
      <c r="P12" s="11"/>
      <c r="Q12" s="11"/>
      <c r="R12" s="11"/>
      <c r="S12" s="11"/>
      <c r="T12" s="11"/>
      <c r="U12" s="11"/>
      <c r="V12" s="11"/>
      <c r="W12" s="11"/>
      <c r="X12" s="11"/>
      <c r="AD12" s="62">
        <v>58</v>
      </c>
      <c r="AE12" s="59">
        <v>1164</v>
      </c>
      <c r="AG12">
        <v>20</v>
      </c>
    </row>
    <row r="13" spans="2:33" ht="19.5" customHeight="1" thickBot="1">
      <c r="B13" s="11"/>
      <c r="C13" s="11"/>
      <c r="D13" s="11"/>
      <c r="E13" s="11"/>
      <c r="F13" s="11"/>
      <c r="G13" s="11"/>
      <c r="H13" s="11"/>
      <c r="I13" s="11"/>
      <c r="J13" s="11"/>
      <c r="K13" s="11"/>
      <c r="L13" s="11"/>
      <c r="AD13" s="62">
        <v>58.5</v>
      </c>
      <c r="AE13" s="60">
        <v>1221</v>
      </c>
      <c r="AG13">
        <v>19</v>
      </c>
    </row>
    <row r="14" spans="2:33" ht="19.5" customHeight="1" thickBot="1">
      <c r="B14" s="22" t="s">
        <v>11</v>
      </c>
      <c r="C14" s="23"/>
      <c r="D14" s="22" t="s">
        <v>12</v>
      </c>
      <c r="E14" s="23"/>
      <c r="F14" s="24" t="s">
        <v>24</v>
      </c>
      <c r="G14" s="23"/>
      <c r="H14" s="22" t="s">
        <v>11</v>
      </c>
      <c r="I14" s="23"/>
      <c r="J14" s="22" t="s">
        <v>12</v>
      </c>
      <c r="K14" s="23"/>
      <c r="L14" s="24" t="s">
        <v>24</v>
      </c>
      <c r="N14" s="22" t="s">
        <v>11</v>
      </c>
      <c r="O14" s="23"/>
      <c r="P14" s="22" t="s">
        <v>12</v>
      </c>
      <c r="Q14" s="23"/>
      <c r="R14" s="24" t="s">
        <v>24</v>
      </c>
      <c r="S14" s="23"/>
      <c r="T14" s="22" t="s">
        <v>11</v>
      </c>
      <c r="U14" s="23"/>
      <c r="V14" s="22" t="s">
        <v>12</v>
      </c>
      <c r="W14" s="23"/>
      <c r="X14" s="24" t="s">
        <v>24</v>
      </c>
      <c r="AD14" s="62">
        <v>59</v>
      </c>
      <c r="AE14" s="59">
        <v>1278</v>
      </c>
      <c r="AG14">
        <v>18</v>
      </c>
    </row>
    <row r="15" spans="2:33" ht="19.5" customHeight="1">
      <c r="B15" s="23"/>
      <c r="C15" s="23"/>
      <c r="D15" s="23"/>
      <c r="E15" s="23"/>
      <c r="F15" s="23"/>
      <c r="G15" s="23"/>
      <c r="H15" s="23"/>
      <c r="I15" s="23"/>
      <c r="J15" s="23"/>
      <c r="K15" s="23"/>
      <c r="L15" s="23"/>
      <c r="AD15" s="62">
        <v>59.5</v>
      </c>
      <c r="AE15" s="60">
        <v>1336</v>
      </c>
      <c r="AG15">
        <v>17</v>
      </c>
    </row>
    <row r="16" spans="2:33" ht="19.5" customHeight="1">
      <c r="B16" s="25">
        <v>1</v>
      </c>
      <c r="C16" s="23"/>
      <c r="D16" s="26"/>
      <c r="E16" s="23"/>
      <c r="F16" s="50">
        <f>IF((D16&gt;=10),5*SQRT(10^(D16/20)/($M$8*1.0615^(5-$G$11))),0)</f>
        <v>0</v>
      </c>
      <c r="G16" s="23"/>
      <c r="H16" s="25">
        <v>13</v>
      </c>
      <c r="I16" s="23"/>
      <c r="J16" s="26"/>
      <c r="K16" s="23"/>
      <c r="L16" s="50">
        <f>IF((J16&gt;=10),5*SQRT(10^(J16/20)/($M$8*1.0615^(5-$G$11))),0)</f>
        <v>0</v>
      </c>
      <c r="N16" s="25">
        <v>25</v>
      </c>
      <c r="O16" s="23"/>
      <c r="P16" s="26"/>
      <c r="Q16" s="23"/>
      <c r="R16" s="50">
        <f>IF((P16&gt;=10),5*SQRT(10^(P16/20)/($M$8*1.0615^(5-$G$11))),0)</f>
        <v>0</v>
      </c>
      <c r="S16" s="23"/>
      <c r="T16" s="25">
        <v>37</v>
      </c>
      <c r="U16" s="23"/>
      <c r="V16" s="26"/>
      <c r="W16" s="23"/>
      <c r="X16" s="50">
        <f>IF((V16&gt;=10),5*SQRT(10^(V16/20)/($M$8*1.0615^(5-$G$11))),0)</f>
        <v>0</v>
      </c>
      <c r="AD16" s="62">
        <v>60</v>
      </c>
      <c r="AE16" s="59">
        <v>1396</v>
      </c>
      <c r="AG16">
        <v>16</v>
      </c>
    </row>
    <row r="17" spans="2:33" ht="9.75" customHeight="1">
      <c r="B17" s="23"/>
      <c r="C17" s="23"/>
      <c r="D17" s="23"/>
      <c r="E17" s="23"/>
      <c r="F17" s="51"/>
      <c r="G17" s="23"/>
      <c r="H17" s="23"/>
      <c r="I17" s="23"/>
      <c r="J17" s="23"/>
      <c r="K17" s="23"/>
      <c r="L17" s="51"/>
      <c r="N17" s="23"/>
      <c r="O17" s="23"/>
      <c r="P17" s="23"/>
      <c r="Q17" s="23"/>
      <c r="R17" s="51"/>
      <c r="S17" s="23"/>
      <c r="T17" s="23"/>
      <c r="U17" s="23"/>
      <c r="V17" s="23"/>
      <c r="W17" s="23"/>
      <c r="X17" s="51"/>
      <c r="AD17" s="62">
        <v>60.5</v>
      </c>
      <c r="AE17" s="60">
        <v>1455</v>
      </c>
      <c r="AG17">
        <v>15</v>
      </c>
    </row>
    <row r="18" spans="2:33" ht="19.5" customHeight="1">
      <c r="B18" s="25">
        <v>2</v>
      </c>
      <c r="C18" s="23"/>
      <c r="D18" s="26"/>
      <c r="E18" s="23"/>
      <c r="F18" s="50">
        <f>IF((D18&gt;=10),5*SQRT(10^(D18/20)/($M$8*1.0615^(5-$G$11))),0)</f>
        <v>0</v>
      </c>
      <c r="G18" s="23"/>
      <c r="H18" s="25">
        <v>14</v>
      </c>
      <c r="I18" s="23"/>
      <c r="J18" s="26"/>
      <c r="K18" s="23"/>
      <c r="L18" s="50">
        <f>IF((J18&gt;=10),5*SQRT(10^(J18/20)/($M$8*1.0615^(5-$G$11))),0)</f>
        <v>0</v>
      </c>
      <c r="N18" s="25">
        <v>26</v>
      </c>
      <c r="O18" s="23"/>
      <c r="P18" s="26"/>
      <c r="Q18" s="23"/>
      <c r="R18" s="50">
        <f>IF((P18&gt;=10),5*SQRT(10^(P18/20)/($M$8*1.0615^(5-$G$11))),0)</f>
        <v>0</v>
      </c>
      <c r="S18" s="23"/>
      <c r="T18" s="25">
        <v>38</v>
      </c>
      <c r="U18" s="23"/>
      <c r="V18" s="26"/>
      <c r="W18" s="23"/>
      <c r="X18" s="50">
        <f>IF((V18&gt;=10),5*SQRT(10^(V18/20)/($M$8*1.0615^(5-$G$11))),0)</f>
        <v>0</v>
      </c>
      <c r="AD18" s="62">
        <v>61</v>
      </c>
      <c r="AE18" s="59">
        <v>1516</v>
      </c>
      <c r="AG18">
        <v>14</v>
      </c>
    </row>
    <row r="19" spans="2:33" ht="9.75" customHeight="1">
      <c r="B19" s="23"/>
      <c r="C19" s="23"/>
      <c r="D19" s="23"/>
      <c r="E19" s="23"/>
      <c r="F19" s="51"/>
      <c r="G19" s="23"/>
      <c r="H19" s="23"/>
      <c r="I19" s="23"/>
      <c r="J19" s="23"/>
      <c r="K19" s="23"/>
      <c r="L19" s="51"/>
      <c r="N19" s="23"/>
      <c r="O19" s="23"/>
      <c r="P19" s="23"/>
      <c r="Q19" s="23"/>
      <c r="R19" s="51"/>
      <c r="S19" s="23"/>
      <c r="T19" s="23"/>
      <c r="U19" s="23"/>
      <c r="V19" s="23"/>
      <c r="W19" s="23"/>
      <c r="X19" s="51"/>
      <c r="AD19" s="62">
        <v>61.5</v>
      </c>
      <c r="AE19" s="60">
        <v>1578</v>
      </c>
      <c r="AG19">
        <v>13</v>
      </c>
    </row>
    <row r="20" spans="2:33" ht="19.5" customHeight="1">
      <c r="B20" s="25">
        <v>3</v>
      </c>
      <c r="C20" s="23"/>
      <c r="D20" s="26"/>
      <c r="E20" s="23"/>
      <c r="F20" s="50">
        <f>IF((D20&gt;=10),5*SQRT(10^(D20/20)/($M$8*1.0615^(5-$G$11))),0)</f>
        <v>0</v>
      </c>
      <c r="G20" s="23"/>
      <c r="H20" s="25">
        <v>15</v>
      </c>
      <c r="I20" s="23"/>
      <c r="J20" s="26"/>
      <c r="K20" s="23"/>
      <c r="L20" s="50">
        <f>IF((J20&gt;=10),5*SQRT(10^(J20/20)/($M$8*1.0615^(5-$G$11))),0)</f>
        <v>0</v>
      </c>
      <c r="N20" s="25">
        <v>27</v>
      </c>
      <c r="O20" s="23"/>
      <c r="P20" s="26"/>
      <c r="Q20" s="23"/>
      <c r="R20" s="50">
        <f>IF((P20&gt;=10),5*SQRT(10^(P20/20)/($M$8*1.0615^(5-$G$11))),0)</f>
        <v>0</v>
      </c>
      <c r="S20" s="23"/>
      <c r="T20" s="25">
        <v>39</v>
      </c>
      <c r="U20" s="23"/>
      <c r="V20" s="26"/>
      <c r="W20" s="23"/>
      <c r="X20" s="50">
        <f>IF((V20&gt;=10),5*SQRT(10^(V20/20)/($M$8*1.0615^(5-$G$11))),0)</f>
        <v>0</v>
      </c>
      <c r="AD20" s="62">
        <v>62</v>
      </c>
      <c r="AE20" s="59">
        <v>1632</v>
      </c>
      <c r="AG20">
        <v>12</v>
      </c>
    </row>
    <row r="21" spans="2:33" ht="9.75" customHeight="1">
      <c r="B21" s="23"/>
      <c r="C21" s="23"/>
      <c r="D21" s="23"/>
      <c r="E21" s="23"/>
      <c r="F21" s="51"/>
      <c r="G21" s="23"/>
      <c r="H21" s="23"/>
      <c r="I21" s="23"/>
      <c r="J21" s="23"/>
      <c r="K21" s="23"/>
      <c r="L21" s="51"/>
      <c r="N21" s="23"/>
      <c r="O21" s="23"/>
      <c r="P21" s="23"/>
      <c r="Q21" s="23"/>
      <c r="R21" s="51"/>
      <c r="S21" s="23"/>
      <c r="T21" s="23"/>
      <c r="U21" s="23"/>
      <c r="V21" s="23"/>
      <c r="W21" s="23"/>
      <c r="X21" s="51"/>
      <c r="AD21" s="62">
        <v>62.5</v>
      </c>
      <c r="AE21" s="60">
        <v>1704</v>
      </c>
      <c r="AG21">
        <v>11</v>
      </c>
    </row>
    <row r="22" spans="2:33" ht="19.5" customHeight="1">
      <c r="B22" s="25">
        <v>4</v>
      </c>
      <c r="C22" s="23"/>
      <c r="D22" s="26"/>
      <c r="E22" s="23"/>
      <c r="F22" s="50">
        <f>IF((D22&gt;=10),5*SQRT(10^(D22/20)/($M$8*1.0615^(5-$G$11))),0)</f>
        <v>0</v>
      </c>
      <c r="G22" s="23"/>
      <c r="H22" s="25">
        <v>16</v>
      </c>
      <c r="I22" s="23"/>
      <c r="J22" s="26"/>
      <c r="K22" s="23"/>
      <c r="L22" s="50">
        <f>IF((J22&gt;=10),5*SQRT(10^(J22/20)/($M$8*1.0615^(5-$G$11))),0)</f>
        <v>0</v>
      </c>
      <c r="N22" s="25">
        <v>28</v>
      </c>
      <c r="O22" s="23"/>
      <c r="P22" s="26"/>
      <c r="Q22" s="23"/>
      <c r="R22" s="50">
        <f>IF((P22&gt;=10),5*SQRT(10^(P22/20)/($M$8*1.0615^(5-$G$11))),0)</f>
        <v>0</v>
      </c>
      <c r="S22" s="23"/>
      <c r="T22" s="25">
        <v>40</v>
      </c>
      <c r="U22" s="23"/>
      <c r="V22" s="26"/>
      <c r="W22" s="23"/>
      <c r="X22" s="50">
        <f>IF((V22&gt;=10),5*SQRT(10^(V22/20)/($M$8*1.0615^(5-$G$11))),0)</f>
        <v>0</v>
      </c>
      <c r="AD22" s="62">
        <v>63</v>
      </c>
      <c r="AE22" s="59">
        <v>1769</v>
      </c>
      <c r="AG22">
        <v>10</v>
      </c>
    </row>
    <row r="23" spans="2:33" ht="9.75" customHeight="1">
      <c r="B23" s="23"/>
      <c r="C23" s="23"/>
      <c r="D23" s="23"/>
      <c r="E23" s="23"/>
      <c r="F23" s="51"/>
      <c r="G23" s="23"/>
      <c r="H23" s="23"/>
      <c r="I23" s="23"/>
      <c r="J23" s="23"/>
      <c r="K23" s="23"/>
      <c r="L23" s="51"/>
      <c r="N23" s="23"/>
      <c r="O23" s="23"/>
      <c r="P23" s="23"/>
      <c r="Q23" s="23"/>
      <c r="R23" s="51"/>
      <c r="S23" s="23"/>
      <c r="T23" s="23"/>
      <c r="U23" s="23"/>
      <c r="V23" s="23"/>
      <c r="W23" s="23"/>
      <c r="X23" s="51"/>
      <c r="AD23" s="62">
        <v>63.5</v>
      </c>
      <c r="AE23" s="60">
        <v>1835</v>
      </c>
      <c r="AG23">
        <v>9</v>
      </c>
    </row>
    <row r="24" spans="2:33" ht="19.5" customHeight="1">
      <c r="B24" s="25">
        <v>5</v>
      </c>
      <c r="C24" s="23"/>
      <c r="D24" s="26"/>
      <c r="E24" s="23"/>
      <c r="F24" s="50">
        <f>IF((D24&gt;=10),5*SQRT(10^(D24/20)/($M$8*1.0615^(5-$G$11))),0)</f>
        <v>0</v>
      </c>
      <c r="G24" s="23"/>
      <c r="H24" s="25">
        <v>17</v>
      </c>
      <c r="I24" s="23"/>
      <c r="J24" s="26"/>
      <c r="K24" s="23"/>
      <c r="L24" s="50">
        <f>IF((J24&gt;=10),5*SQRT(10^(J24/20)/($M$8*1.0615^(5-$G$11))),0)</f>
        <v>0</v>
      </c>
      <c r="N24" s="25">
        <v>29</v>
      </c>
      <c r="O24" s="23"/>
      <c r="P24" s="26"/>
      <c r="Q24" s="23"/>
      <c r="R24" s="50">
        <f>IF((P24&gt;=10),5*SQRT(10^(P24/20)/($M$8*1.0615^(5-$G$11))),0)</f>
        <v>0</v>
      </c>
      <c r="S24" s="23"/>
      <c r="T24" s="25">
        <v>41</v>
      </c>
      <c r="U24" s="23"/>
      <c r="V24" s="26"/>
      <c r="W24" s="23"/>
      <c r="X24" s="50">
        <f>IF((V24&gt;=10),5*SQRT(10^(V24/20)/($M$8*1.0615^(5-$G$11))),0)</f>
        <v>0</v>
      </c>
      <c r="AD24" s="62">
        <v>64</v>
      </c>
      <c r="AE24" s="59">
        <v>1902</v>
      </c>
      <c r="AG24">
        <v>8</v>
      </c>
    </row>
    <row r="25" spans="2:31" ht="9.75" customHeight="1">
      <c r="B25" s="23"/>
      <c r="C25" s="23"/>
      <c r="D25" s="23"/>
      <c r="E25" s="23"/>
      <c r="F25" s="51"/>
      <c r="G25" s="23"/>
      <c r="H25" s="23"/>
      <c r="I25" s="23"/>
      <c r="J25" s="23"/>
      <c r="K25" s="23"/>
      <c r="L25" s="51"/>
      <c r="N25" s="23"/>
      <c r="O25" s="23"/>
      <c r="P25" s="23"/>
      <c r="Q25" s="23"/>
      <c r="R25" s="51"/>
      <c r="S25" s="23"/>
      <c r="T25" s="23"/>
      <c r="U25" s="23"/>
      <c r="V25" s="23"/>
      <c r="W25" s="23"/>
      <c r="X25" s="51"/>
      <c r="AD25" s="62">
        <v>64.5</v>
      </c>
      <c r="AE25" s="60">
        <v>1970</v>
      </c>
    </row>
    <row r="26" spans="2:31" ht="19.5" customHeight="1">
      <c r="B26" s="25">
        <v>6</v>
      </c>
      <c r="C26" s="23"/>
      <c r="D26" s="26"/>
      <c r="E26" s="23"/>
      <c r="F26" s="50">
        <f>IF((D26&gt;=10),5*SQRT(10^(D26/20)/($M$8*1.0615^(5-$G$11))),0)</f>
        <v>0</v>
      </c>
      <c r="G26" s="23"/>
      <c r="H26" s="25">
        <v>18</v>
      </c>
      <c r="I26" s="23"/>
      <c r="J26" s="26"/>
      <c r="K26" s="23"/>
      <c r="L26" s="50">
        <f>IF((J26&gt;=10),5*SQRT(10^(J26/20)/($M$8*1.0615^(5-$G$11))),0)</f>
        <v>0</v>
      </c>
      <c r="N26" s="25">
        <v>30</v>
      </c>
      <c r="O26" s="23"/>
      <c r="P26" s="26"/>
      <c r="Q26" s="23"/>
      <c r="R26" s="50">
        <f>IF((P26&gt;=10),5*SQRT(10^(P26/20)/($M$8*1.0615^(5-$G$11))),0)</f>
        <v>0</v>
      </c>
      <c r="S26" s="23"/>
      <c r="T26" s="25">
        <v>42</v>
      </c>
      <c r="U26" s="23"/>
      <c r="V26" s="26"/>
      <c r="W26" s="23"/>
      <c r="X26" s="50">
        <f>IF((V26&gt;=10),5*SQRT(10^(V26/20)/($M$8*1.0615^(5-$G$11))),0)</f>
        <v>0</v>
      </c>
      <c r="AD26" s="62">
        <v>65</v>
      </c>
      <c r="AE26" s="59">
        <v>2039</v>
      </c>
    </row>
    <row r="27" spans="2:31" ht="9.75" customHeight="1">
      <c r="B27" s="23"/>
      <c r="C27" s="23"/>
      <c r="D27" s="23"/>
      <c r="E27" s="23"/>
      <c r="F27" s="51"/>
      <c r="G27" s="23"/>
      <c r="H27" s="23"/>
      <c r="I27" s="23"/>
      <c r="J27" s="23"/>
      <c r="K27" s="23"/>
      <c r="L27" s="51"/>
      <c r="N27" s="23"/>
      <c r="O27" s="23"/>
      <c r="P27" s="23"/>
      <c r="Q27" s="23"/>
      <c r="R27" s="51"/>
      <c r="S27" s="23"/>
      <c r="T27" s="23"/>
      <c r="U27" s="23"/>
      <c r="V27" s="23"/>
      <c r="W27" s="23"/>
      <c r="X27" s="51"/>
      <c r="AD27" s="62">
        <v>65.5</v>
      </c>
      <c r="AE27" s="60">
        <v>2110</v>
      </c>
    </row>
    <row r="28" spans="2:31" ht="19.5" customHeight="1">
      <c r="B28" s="25">
        <v>7</v>
      </c>
      <c r="C28" s="23"/>
      <c r="D28" s="26"/>
      <c r="E28" s="23"/>
      <c r="F28" s="50">
        <f>IF((D28&gt;=10),5*SQRT(10^(D28/20)/($M$8*1.0615^(5-$G$11))),0)</f>
        <v>0</v>
      </c>
      <c r="G28" s="23"/>
      <c r="H28" s="25">
        <v>19</v>
      </c>
      <c r="I28" s="23"/>
      <c r="J28" s="26"/>
      <c r="K28" s="23"/>
      <c r="L28" s="50">
        <f>IF((J28&gt;=10),5*SQRT(10^(J28/20)/($M$8*1.0615^(5-$G$11))),0)</f>
        <v>0</v>
      </c>
      <c r="N28" s="25">
        <v>31</v>
      </c>
      <c r="O28" s="23"/>
      <c r="P28" s="26"/>
      <c r="Q28" s="23"/>
      <c r="R28" s="50">
        <f>IF((P28&gt;=10),5*SQRT(10^(P28/20)/($M$8*1.0615^(5-$G$11))),0)</f>
        <v>0</v>
      </c>
      <c r="S28" s="23"/>
      <c r="T28" s="25">
        <v>43</v>
      </c>
      <c r="U28" s="23"/>
      <c r="V28" s="26"/>
      <c r="W28" s="23"/>
      <c r="X28" s="50">
        <f>IF((V28&gt;=10),5*SQRT(10^(V28/20)/($M$8*1.0615^(5-$G$11))),0)</f>
        <v>0</v>
      </c>
      <c r="AD28" s="62">
        <v>66</v>
      </c>
      <c r="AE28" s="59">
        <v>2183</v>
      </c>
    </row>
    <row r="29" spans="2:31" ht="9.75" customHeight="1">
      <c r="B29" s="23"/>
      <c r="C29" s="23"/>
      <c r="D29" s="23"/>
      <c r="E29" s="23"/>
      <c r="F29" s="51"/>
      <c r="G29" s="23"/>
      <c r="H29" s="23"/>
      <c r="I29" s="23"/>
      <c r="J29" s="23"/>
      <c r="K29" s="23"/>
      <c r="L29" s="51"/>
      <c r="N29" s="23"/>
      <c r="O29" s="23"/>
      <c r="P29" s="23"/>
      <c r="Q29" s="23"/>
      <c r="R29" s="51"/>
      <c r="S29" s="23"/>
      <c r="T29" s="23"/>
      <c r="U29" s="23"/>
      <c r="V29" s="23"/>
      <c r="W29" s="23"/>
      <c r="X29" s="51"/>
      <c r="AD29" s="62">
        <v>66.5</v>
      </c>
      <c r="AE29" s="60">
        <v>2257</v>
      </c>
    </row>
    <row r="30" spans="2:31" ht="19.5" customHeight="1">
      <c r="B30" s="25">
        <v>8</v>
      </c>
      <c r="C30" s="23"/>
      <c r="D30" s="26"/>
      <c r="E30" s="23"/>
      <c r="F30" s="50">
        <f>IF((D30&gt;=10),5*SQRT(10^(D30/20)/($M$8*1.0615^(5-$G$11))),0)</f>
        <v>0</v>
      </c>
      <c r="G30" s="23"/>
      <c r="H30" s="25">
        <v>20</v>
      </c>
      <c r="I30" s="23"/>
      <c r="J30" s="26"/>
      <c r="K30" s="23"/>
      <c r="L30" s="50">
        <f>IF((J30&gt;=10),5*SQRT(10^(J30/20)/($M$8*1.0615^(5-$G$11))),0)</f>
        <v>0</v>
      </c>
      <c r="N30" s="25">
        <v>32</v>
      </c>
      <c r="O30" s="23"/>
      <c r="P30" s="26"/>
      <c r="Q30" s="23"/>
      <c r="R30" s="50">
        <f>IF((P30&gt;=10),5*SQRT(10^(P30/20)/($M$8*1.0615^(5-$G$11))),0)</f>
        <v>0</v>
      </c>
      <c r="S30" s="23"/>
      <c r="T30" s="25">
        <v>44</v>
      </c>
      <c r="U30" s="23"/>
      <c r="V30" s="26"/>
      <c r="W30" s="23"/>
      <c r="X30" s="50">
        <f>IF((V30&gt;=10),5*SQRT(10^(V30/20)/($M$8*1.0615^(5-$G$11))),0)</f>
        <v>0</v>
      </c>
      <c r="AD30" s="62">
        <v>67</v>
      </c>
      <c r="AE30" s="59">
        <v>2332</v>
      </c>
    </row>
    <row r="31" spans="2:31" ht="9.75" customHeight="1">
      <c r="B31" s="23"/>
      <c r="C31" s="23"/>
      <c r="D31" s="23"/>
      <c r="E31" s="23"/>
      <c r="F31" s="51"/>
      <c r="G31" s="23"/>
      <c r="H31" s="23"/>
      <c r="I31" s="23"/>
      <c r="J31" s="23"/>
      <c r="K31" s="23"/>
      <c r="L31" s="51"/>
      <c r="N31" s="23"/>
      <c r="O31" s="23"/>
      <c r="P31" s="23"/>
      <c r="Q31" s="23"/>
      <c r="R31" s="51"/>
      <c r="S31" s="23"/>
      <c r="T31" s="23"/>
      <c r="U31" s="23"/>
      <c r="V31" s="23"/>
      <c r="W31" s="23"/>
      <c r="X31" s="51"/>
      <c r="AD31" s="62">
        <v>67.5</v>
      </c>
      <c r="AE31" s="60">
        <v>2410</v>
      </c>
    </row>
    <row r="32" spans="2:31" ht="19.5" customHeight="1">
      <c r="B32" s="25">
        <v>9</v>
      </c>
      <c r="C32" s="23"/>
      <c r="D32" s="26"/>
      <c r="E32" s="23"/>
      <c r="F32" s="50">
        <f>IF((D32&gt;=10),5*SQRT(10^(D32/20)/($M$8*1.0615^(5-$G$11))),0)</f>
        <v>0</v>
      </c>
      <c r="G32" s="23"/>
      <c r="H32" s="25">
        <v>21</v>
      </c>
      <c r="I32" s="23"/>
      <c r="J32" s="26"/>
      <c r="K32" s="23"/>
      <c r="L32" s="50">
        <f>IF((J32&gt;=10),5*SQRT(10^(J32/20)/($M$8*1.0615^(5-$G$11))),0)</f>
        <v>0</v>
      </c>
      <c r="N32" s="25">
        <v>33</v>
      </c>
      <c r="O32" s="23"/>
      <c r="P32" s="26"/>
      <c r="Q32" s="23"/>
      <c r="R32" s="50">
        <f>IF((P32&gt;=10),5*SQRT(10^(P32/20)/($M$8*1.0615^(5-$G$11))),0)</f>
        <v>0</v>
      </c>
      <c r="S32" s="23"/>
      <c r="T32" s="25">
        <v>45</v>
      </c>
      <c r="U32" s="23"/>
      <c r="V32" s="26"/>
      <c r="W32" s="23"/>
      <c r="X32" s="50">
        <f>IF((V32&gt;=10),5*SQRT(10^(V32/20)/($M$8*1.0615^(5-$G$11))),0)</f>
        <v>0</v>
      </c>
      <c r="AD32" s="62">
        <v>68</v>
      </c>
      <c r="AE32" s="59">
        <v>2489</v>
      </c>
    </row>
    <row r="33" spans="2:31" ht="9.75" customHeight="1">
      <c r="B33" s="23"/>
      <c r="C33" s="23"/>
      <c r="D33" s="23"/>
      <c r="E33" s="23"/>
      <c r="F33" s="51"/>
      <c r="G33" s="23"/>
      <c r="H33" s="23"/>
      <c r="I33" s="23"/>
      <c r="J33" s="23"/>
      <c r="K33" s="23"/>
      <c r="L33" s="51"/>
      <c r="N33" s="23"/>
      <c r="O33" s="23"/>
      <c r="P33" s="23"/>
      <c r="Q33" s="23"/>
      <c r="R33" s="51"/>
      <c r="S33" s="23"/>
      <c r="T33" s="23"/>
      <c r="U33" s="23"/>
      <c r="V33" s="23"/>
      <c r="W33" s="23"/>
      <c r="X33" s="51"/>
      <c r="AD33" s="62">
        <v>68.5</v>
      </c>
      <c r="AE33" s="60">
        <v>2570</v>
      </c>
    </row>
    <row r="34" spans="2:31" ht="19.5" customHeight="1">
      <c r="B34" s="25">
        <v>10</v>
      </c>
      <c r="C34" s="23"/>
      <c r="D34" s="26"/>
      <c r="E34" s="23"/>
      <c r="F34" s="50">
        <f>IF((D34&gt;=10),5*SQRT(10^(D34/20)/($M$8*1.0615^(5-$G$11))),0)</f>
        <v>0</v>
      </c>
      <c r="G34" s="23"/>
      <c r="H34" s="25">
        <v>22</v>
      </c>
      <c r="I34" s="23"/>
      <c r="J34" s="26"/>
      <c r="K34" s="23"/>
      <c r="L34" s="50">
        <f>IF((J34&gt;=10),5*SQRT(10^(J34/20)/($M$8*1.0615^(5-$G$11))),0)</f>
        <v>0</v>
      </c>
      <c r="N34" s="25">
        <v>34</v>
      </c>
      <c r="O34" s="23"/>
      <c r="P34" s="26"/>
      <c r="Q34" s="23"/>
      <c r="R34" s="50">
        <f>IF((P34&gt;=10),5*SQRT(10^(P34/20)/($M$8*1.0615^(5-$G$11))),0)</f>
        <v>0</v>
      </c>
      <c r="S34" s="23"/>
      <c r="T34" s="25">
        <v>46</v>
      </c>
      <c r="U34" s="23"/>
      <c r="V34" s="26"/>
      <c r="W34" s="23"/>
      <c r="X34" s="50">
        <f>IF((V34&gt;=10),5*SQRT(10^(V34/20)/($M$8*1.0615^(5-$G$11))),0)</f>
        <v>0</v>
      </c>
      <c r="AD34" s="62">
        <v>69</v>
      </c>
      <c r="AE34" s="59">
        <v>2654</v>
      </c>
    </row>
    <row r="35" spans="2:31" ht="9.75" customHeight="1">
      <c r="B35" s="23"/>
      <c r="C35" s="23"/>
      <c r="D35" s="23"/>
      <c r="E35" s="23"/>
      <c r="F35" s="51"/>
      <c r="G35" s="23"/>
      <c r="H35" s="23"/>
      <c r="I35" s="23"/>
      <c r="J35" s="23"/>
      <c r="K35" s="23"/>
      <c r="L35" s="51"/>
      <c r="N35" s="23"/>
      <c r="O35" s="23"/>
      <c r="P35" s="23"/>
      <c r="Q35" s="23"/>
      <c r="R35" s="51"/>
      <c r="S35" s="23"/>
      <c r="T35" s="23"/>
      <c r="U35" s="23"/>
      <c r="V35" s="23"/>
      <c r="W35" s="23"/>
      <c r="X35" s="51"/>
      <c r="AD35" s="62">
        <v>69.5</v>
      </c>
      <c r="AE35" s="60">
        <v>2740</v>
      </c>
    </row>
    <row r="36" spans="2:31" ht="19.5" customHeight="1">
      <c r="B36" s="25">
        <v>11</v>
      </c>
      <c r="C36" s="23"/>
      <c r="D36" s="26"/>
      <c r="E36" s="23"/>
      <c r="F36" s="50">
        <f>IF((D36&gt;=10),5*SQRT(10^(D36/20)/($M$8*1.0615^(5-$G$11))),0)</f>
        <v>0</v>
      </c>
      <c r="G36" s="23"/>
      <c r="H36" s="25">
        <v>23</v>
      </c>
      <c r="I36" s="23"/>
      <c r="J36" s="26"/>
      <c r="K36" s="23"/>
      <c r="L36" s="50">
        <f>IF((J36&gt;=10),5*SQRT(10^(J36/20)/($M$8*1.0615^(5-$G$11))),0)</f>
        <v>0</v>
      </c>
      <c r="N36" s="25">
        <v>35</v>
      </c>
      <c r="O36" s="23"/>
      <c r="P36" s="26"/>
      <c r="Q36" s="23"/>
      <c r="R36" s="50">
        <f>IF((P36&gt;=10),5*SQRT(10^(P36/20)/($M$8*1.0615^(5-$G$11))),0)</f>
        <v>0</v>
      </c>
      <c r="S36" s="23"/>
      <c r="T36" s="25">
        <v>47</v>
      </c>
      <c r="U36" s="23"/>
      <c r="V36" s="26"/>
      <c r="W36" s="23"/>
      <c r="X36" s="50">
        <f>IF((V36&gt;=10),5*SQRT(10^(V36/20)/($M$8*1.0615^(5-$G$11))),0)</f>
        <v>0</v>
      </c>
      <c r="AD36" s="62">
        <v>70</v>
      </c>
      <c r="AE36" s="59">
        <v>2829</v>
      </c>
    </row>
    <row r="37" spans="2:31" ht="9.75" customHeight="1">
      <c r="B37" s="23"/>
      <c r="C37" s="23"/>
      <c r="D37" s="23"/>
      <c r="E37" s="23"/>
      <c r="F37" s="51"/>
      <c r="G37" s="23"/>
      <c r="H37" s="23"/>
      <c r="I37" s="23"/>
      <c r="J37" s="23"/>
      <c r="K37" s="23"/>
      <c r="L37" s="51"/>
      <c r="N37" s="23"/>
      <c r="O37" s="23"/>
      <c r="P37" s="23"/>
      <c r="Q37" s="23"/>
      <c r="R37" s="51"/>
      <c r="S37" s="23"/>
      <c r="T37" s="23"/>
      <c r="U37" s="23"/>
      <c r="V37" s="23"/>
      <c r="W37" s="23"/>
      <c r="X37" s="51"/>
      <c r="AD37" s="62">
        <v>70.5</v>
      </c>
      <c r="AE37" s="60">
        <v>2921</v>
      </c>
    </row>
    <row r="38" spans="2:31" ht="19.5" customHeight="1">
      <c r="B38" s="25">
        <v>12</v>
      </c>
      <c r="C38" s="23"/>
      <c r="D38" s="26"/>
      <c r="E38" s="23"/>
      <c r="F38" s="50">
        <f>IF((D38&gt;=10),5*SQRT(10^(D38/20)/($M$8*1.0615^(5-$G$11))),0)</f>
        <v>0</v>
      </c>
      <c r="G38" s="23"/>
      <c r="H38" s="25">
        <v>24</v>
      </c>
      <c r="I38" s="23"/>
      <c r="J38" s="26"/>
      <c r="K38" s="23"/>
      <c r="L38" s="50">
        <f>IF((J38&gt;=10),5*SQRT(10^(J38/20)/($M$8*1.0615^(5-$G$11))),0)</f>
        <v>0</v>
      </c>
      <c r="N38" s="25">
        <v>36</v>
      </c>
      <c r="O38" s="23"/>
      <c r="P38" s="26"/>
      <c r="Q38" s="23"/>
      <c r="R38" s="50">
        <f>IF((P38&gt;=10),5*SQRT(10^(P38/20)/($M$8*1.0615^(5-$G$11))),0)</f>
        <v>0</v>
      </c>
      <c r="S38" s="23"/>
      <c r="T38" s="25">
        <v>48</v>
      </c>
      <c r="U38" s="23"/>
      <c r="V38" s="26"/>
      <c r="W38" s="23"/>
      <c r="X38" s="50">
        <f>IF((V38&gt;=10),5*SQRT(10^(V38/20)/($M$8*1.0615^(5-$G$11))),0)</f>
        <v>0</v>
      </c>
      <c r="AD38" s="62">
        <v>71</v>
      </c>
      <c r="AE38" s="59">
        <v>3016</v>
      </c>
    </row>
    <row r="39" spans="2:31" ht="19.5" customHeight="1">
      <c r="B39" s="17"/>
      <c r="C39" s="17"/>
      <c r="D39" s="17"/>
      <c r="E39" s="17"/>
      <c r="F39" s="52"/>
      <c r="G39" s="17"/>
      <c r="H39" s="17"/>
      <c r="I39" s="17"/>
      <c r="J39" s="17"/>
      <c r="K39" s="17"/>
      <c r="L39" s="17"/>
      <c r="N39" s="17"/>
      <c r="O39" s="17"/>
      <c r="P39" s="17"/>
      <c r="Q39" s="17"/>
      <c r="R39" s="17"/>
      <c r="S39" s="17"/>
      <c r="T39" s="17"/>
      <c r="U39" s="17"/>
      <c r="V39" s="17"/>
      <c r="W39" s="17"/>
      <c r="X39" s="17"/>
      <c r="AD39" s="62">
        <v>71.5</v>
      </c>
      <c r="AE39" s="60">
        <v>3114</v>
      </c>
    </row>
    <row r="40" spans="2:31" ht="19.5" customHeight="1">
      <c r="B40" s="56" t="s">
        <v>46</v>
      </c>
      <c r="C40" s="17"/>
      <c r="D40" s="17"/>
      <c r="E40" s="17"/>
      <c r="G40" s="17"/>
      <c r="H40" s="17"/>
      <c r="I40" s="17"/>
      <c r="J40" s="17"/>
      <c r="K40" s="17"/>
      <c r="L40" s="17"/>
      <c r="N40" s="17"/>
      <c r="O40" s="17"/>
      <c r="P40" s="17"/>
      <c r="Q40" s="17"/>
      <c r="R40" s="15"/>
      <c r="S40" s="17"/>
      <c r="T40" s="17"/>
      <c r="U40" s="17"/>
      <c r="V40" s="17"/>
      <c r="W40" s="17"/>
      <c r="X40" s="17"/>
      <c r="AD40" s="62">
        <v>72</v>
      </c>
      <c r="AE40" s="59">
        <v>3217</v>
      </c>
    </row>
    <row r="41" spans="2:31" ht="19.5" customHeight="1">
      <c r="B41" s="17"/>
      <c r="C41" s="17"/>
      <c r="D41" s="17"/>
      <c r="E41" s="17"/>
      <c r="F41" s="17"/>
      <c r="G41" s="17"/>
      <c r="H41" s="17"/>
      <c r="I41" s="17"/>
      <c r="J41" s="17"/>
      <c r="K41" s="17"/>
      <c r="L41" s="17"/>
      <c r="N41" s="17"/>
      <c r="O41" s="17"/>
      <c r="P41" s="17"/>
      <c r="Q41" s="17"/>
      <c r="R41" s="17"/>
      <c r="S41" s="17"/>
      <c r="T41" s="17"/>
      <c r="U41" s="17"/>
      <c r="V41" s="17"/>
      <c r="W41" s="17"/>
      <c r="X41" s="17"/>
      <c r="AD41" s="62">
        <v>72.5</v>
      </c>
      <c r="AE41" s="60">
        <v>3325</v>
      </c>
    </row>
    <row r="42" spans="2:31" ht="19.5" customHeight="1">
      <c r="B42" s="17"/>
      <c r="C42" s="17"/>
      <c r="D42" s="17"/>
      <c r="E42" s="17"/>
      <c r="F42" s="52"/>
      <c r="G42" s="17"/>
      <c r="H42" s="17"/>
      <c r="I42" s="17"/>
      <c r="J42" s="17"/>
      <c r="K42" s="17"/>
      <c r="L42" s="52"/>
      <c r="N42" s="17"/>
      <c r="O42" s="17"/>
      <c r="P42" s="17"/>
      <c r="Q42" s="17"/>
      <c r="R42" s="17"/>
      <c r="S42" s="17"/>
      <c r="T42" s="17"/>
      <c r="U42" s="17"/>
      <c r="V42" s="17"/>
      <c r="W42" s="17"/>
      <c r="X42" s="17"/>
      <c r="AD42" s="62">
        <v>73</v>
      </c>
      <c r="AE42" s="59">
        <v>3437</v>
      </c>
    </row>
    <row r="43" spans="2:31" ht="19.5" customHeight="1">
      <c r="B43" s="17"/>
      <c r="C43" s="17"/>
      <c r="D43" s="17"/>
      <c r="E43" s="17"/>
      <c r="F43" s="17"/>
      <c r="G43" s="17"/>
      <c r="H43" s="17"/>
      <c r="I43" s="17"/>
      <c r="J43" s="17"/>
      <c r="K43" s="17"/>
      <c r="L43" s="17"/>
      <c r="N43" s="17"/>
      <c r="O43" s="17"/>
      <c r="P43" s="17"/>
      <c r="Q43" s="17"/>
      <c r="R43" s="17"/>
      <c r="S43" s="17"/>
      <c r="T43" s="17"/>
      <c r="U43" s="17"/>
      <c r="V43" s="17"/>
      <c r="W43" s="17"/>
      <c r="X43" s="17"/>
      <c r="AD43" s="62">
        <v>73.5</v>
      </c>
      <c r="AE43" s="60">
        <v>3556</v>
      </c>
    </row>
    <row r="44" spans="2:31" ht="19.5" customHeight="1">
      <c r="B44" s="17"/>
      <c r="C44" s="17"/>
      <c r="D44" s="17"/>
      <c r="E44" s="17"/>
      <c r="F44" s="17"/>
      <c r="G44" s="17"/>
      <c r="H44" s="17"/>
      <c r="I44" s="17"/>
      <c r="J44" s="17"/>
      <c r="K44" s="17"/>
      <c r="L44" s="17"/>
      <c r="N44" s="17"/>
      <c r="O44" s="17"/>
      <c r="P44" s="17"/>
      <c r="Q44" s="17"/>
      <c r="R44" s="17"/>
      <c r="S44" s="17"/>
      <c r="T44" s="17"/>
      <c r="U44" s="17"/>
      <c r="V44" s="17"/>
      <c r="W44" s="17"/>
      <c r="X44" s="17"/>
      <c r="AD44" s="62">
        <v>74</v>
      </c>
      <c r="AE44" s="59">
        <v>3682</v>
      </c>
    </row>
    <row r="45" spans="2:31" ht="19.5" customHeight="1">
      <c r="B45" s="17"/>
      <c r="C45" s="17"/>
      <c r="D45" s="17"/>
      <c r="E45" s="17"/>
      <c r="F45" s="17"/>
      <c r="G45" s="17"/>
      <c r="H45" s="17"/>
      <c r="I45" s="17"/>
      <c r="J45" s="17"/>
      <c r="K45" s="17"/>
      <c r="L45" s="17"/>
      <c r="N45" s="17"/>
      <c r="O45" s="17"/>
      <c r="P45" s="17"/>
      <c r="Q45" s="17"/>
      <c r="R45" s="17"/>
      <c r="S45" s="17"/>
      <c r="T45" s="17"/>
      <c r="U45" s="17"/>
      <c r="V45" s="17"/>
      <c r="W45" s="17"/>
      <c r="X45" s="17"/>
      <c r="AD45" s="62">
        <v>74.5</v>
      </c>
      <c r="AE45" s="60">
        <v>3817</v>
      </c>
    </row>
    <row r="46" spans="2:31" ht="19.5" customHeight="1">
      <c r="B46" s="17"/>
      <c r="C46" s="17"/>
      <c r="D46" s="17"/>
      <c r="E46" s="17"/>
      <c r="F46" s="17"/>
      <c r="G46" s="17"/>
      <c r="H46" s="17"/>
      <c r="I46" s="17"/>
      <c r="J46" s="17"/>
      <c r="K46" s="17"/>
      <c r="L46" s="17"/>
      <c r="N46" s="17"/>
      <c r="O46" s="17"/>
      <c r="P46" s="17"/>
      <c r="Q46" s="17"/>
      <c r="R46" s="17"/>
      <c r="S46" s="17"/>
      <c r="T46" s="17"/>
      <c r="U46" s="17"/>
      <c r="V46" s="17"/>
      <c r="W46" s="17"/>
      <c r="X46" s="17"/>
      <c r="AD46" s="62">
        <v>75</v>
      </c>
      <c r="AE46" s="59">
        <v>3964</v>
      </c>
    </row>
    <row r="47" spans="2:31" ht="19.5" customHeight="1">
      <c r="B47" s="17"/>
      <c r="C47" s="17"/>
      <c r="D47" s="17"/>
      <c r="E47" s="17"/>
      <c r="F47" s="17"/>
      <c r="G47" s="17"/>
      <c r="H47" s="17"/>
      <c r="I47" s="17"/>
      <c r="J47" s="17"/>
      <c r="K47" s="17"/>
      <c r="L47" s="17"/>
      <c r="N47" s="17"/>
      <c r="O47" s="17"/>
      <c r="P47" s="17"/>
      <c r="Q47" s="17"/>
      <c r="R47" s="17"/>
      <c r="S47" s="17"/>
      <c r="T47" s="17"/>
      <c r="U47" s="17"/>
      <c r="V47" s="17"/>
      <c r="W47" s="17"/>
      <c r="X47" s="17"/>
      <c r="AD47" s="62">
        <v>75.5</v>
      </c>
      <c r="AE47" s="60">
        <v>4125</v>
      </c>
    </row>
    <row r="48" spans="2:31" ht="19.5" customHeight="1">
      <c r="B48" s="17"/>
      <c r="C48" s="17"/>
      <c r="D48" s="17"/>
      <c r="E48" s="17"/>
      <c r="F48" s="17"/>
      <c r="G48" s="17"/>
      <c r="H48" s="17"/>
      <c r="I48" s="17"/>
      <c r="J48" s="17"/>
      <c r="K48" s="17"/>
      <c r="L48" s="17"/>
      <c r="N48" s="17"/>
      <c r="O48" s="17"/>
      <c r="P48" s="17"/>
      <c r="Q48" s="17"/>
      <c r="R48" s="17"/>
      <c r="S48" s="17"/>
      <c r="T48" s="17"/>
      <c r="U48" s="17"/>
      <c r="V48" s="17"/>
      <c r="W48" s="17"/>
      <c r="X48" s="17"/>
      <c r="AD48" s="62">
        <v>76</v>
      </c>
      <c r="AE48" s="59">
        <v>4305</v>
      </c>
    </row>
    <row r="49" spans="2:31" ht="19.5" customHeight="1">
      <c r="B49" s="17"/>
      <c r="C49" s="17"/>
      <c r="D49" s="17"/>
      <c r="E49" s="17"/>
      <c r="F49" s="17"/>
      <c r="G49" s="17"/>
      <c r="H49" s="17"/>
      <c r="I49" s="17"/>
      <c r="J49" s="17"/>
      <c r="K49" s="17"/>
      <c r="L49" s="17"/>
      <c r="N49" s="17"/>
      <c r="O49" s="17"/>
      <c r="P49" s="17"/>
      <c r="Q49" s="17"/>
      <c r="R49" s="17"/>
      <c r="S49" s="17"/>
      <c r="T49" s="17"/>
      <c r="U49" s="17"/>
      <c r="V49" s="17"/>
      <c r="W49" s="17"/>
      <c r="X49" s="17"/>
      <c r="AD49" s="62">
        <v>76.5</v>
      </c>
      <c r="AE49" s="60">
        <v>4515</v>
      </c>
    </row>
    <row r="50" spans="2:31" ht="19.5" customHeight="1">
      <c r="B50" s="17"/>
      <c r="C50" s="17"/>
      <c r="D50" s="17"/>
      <c r="E50" s="17"/>
      <c r="F50" s="17"/>
      <c r="G50" s="17"/>
      <c r="H50" s="17"/>
      <c r="I50" s="17"/>
      <c r="J50" s="17"/>
      <c r="K50" s="17"/>
      <c r="L50" s="17"/>
      <c r="AD50" s="62">
        <v>77</v>
      </c>
      <c r="AE50" s="61">
        <v>4776</v>
      </c>
    </row>
    <row r="51" spans="2:31" ht="19.5" customHeight="1">
      <c r="B51" s="17"/>
      <c r="C51" s="17"/>
      <c r="D51" s="17"/>
      <c r="E51" s="17"/>
      <c r="F51" s="17"/>
      <c r="G51" s="17"/>
      <c r="H51" s="17"/>
      <c r="I51" s="17"/>
      <c r="J51" s="17"/>
      <c r="K51" s="17"/>
      <c r="L51" s="17"/>
      <c r="AD51" s="63"/>
      <c r="AE51" s="64"/>
    </row>
    <row r="52" spans="2:31" ht="19.5" customHeight="1">
      <c r="B52" s="17"/>
      <c r="C52" s="17"/>
      <c r="D52" s="17"/>
      <c r="E52" s="17"/>
      <c r="F52" s="17"/>
      <c r="G52" s="17"/>
      <c r="H52" s="17"/>
      <c r="I52" s="17"/>
      <c r="J52" s="17"/>
      <c r="K52" s="17"/>
      <c r="L52" s="17"/>
      <c r="AD52" s="63"/>
      <c r="AE52" s="65"/>
    </row>
    <row r="53" spans="2:31" ht="19.5" customHeight="1">
      <c r="B53" s="17"/>
      <c r="C53" s="17"/>
      <c r="D53" s="17"/>
      <c r="E53" s="17"/>
      <c r="F53" s="17"/>
      <c r="G53" s="17"/>
      <c r="H53" s="17"/>
      <c r="I53" s="17"/>
      <c r="J53" s="17"/>
      <c r="K53" s="17"/>
      <c r="L53" s="17"/>
      <c r="AD53" s="63"/>
      <c r="AE53" s="64"/>
    </row>
    <row r="54" spans="2:31" ht="19.5" customHeight="1">
      <c r="B54" s="17"/>
      <c r="C54" s="17"/>
      <c r="D54" s="17"/>
      <c r="E54" s="17"/>
      <c r="F54" s="17"/>
      <c r="G54" s="17"/>
      <c r="H54" s="17"/>
      <c r="I54" s="17"/>
      <c r="J54" s="17"/>
      <c r="K54" s="17"/>
      <c r="L54" s="17"/>
      <c r="AD54" s="63"/>
      <c r="AE54" s="65"/>
    </row>
    <row r="55" ht="19.5" customHeight="1"/>
    <row r="56" ht="19.5" customHeight="1"/>
    <row r="57" ht="19.5" customHeight="1"/>
  </sheetData>
  <sheetProtection password="D3FB" sheet="1" objects="1" scenarios="1" selectLockedCells="1"/>
  <mergeCells count="15">
    <mergeCell ref="R11:T11"/>
    <mergeCell ref="V11:X11"/>
    <mergeCell ref="R9:T9"/>
    <mergeCell ref="B11:D11"/>
    <mergeCell ref="B9:E9"/>
    <mergeCell ref="J11:M11"/>
    <mergeCell ref="B7:I7"/>
    <mergeCell ref="V9:X9"/>
    <mergeCell ref="M7:P7"/>
    <mergeCell ref="N9:P9"/>
    <mergeCell ref="J7:L7"/>
    <mergeCell ref="R7:T7"/>
    <mergeCell ref="W7:X7"/>
    <mergeCell ref="J9:M9"/>
    <mergeCell ref="M8:N8"/>
  </mergeCells>
  <conditionalFormatting sqref="R17 L17 L19 F17 L21 L23 L25 L27 L29 L31 L33 L35 L37 F19 F21 F23 F25 F27 F29 F31 F33 F35 F37 R19 R21 R23 R25 R27 R29 R31 R33 R35 R37 X17 X19 X21 X23 X25 X27 X29 X31 X33 X35 X37">
    <cfRule type="cellIs" priority="1" dxfId="4" operator="lessThan" stopIfTrue="1">
      <formula>80</formula>
    </cfRule>
  </conditionalFormatting>
  <conditionalFormatting sqref="D17 J17 J19 P17 J21 J23 J25 J27 J29 J31 J33 J35 J37 P19 P21 P23 P25 P27 P29 P31 P33 P35 P37 D19 D21 D23 D25 D27 D29 D31 D33 D35 D37 V17 V19 V21 V23 V25 V27 V29 V31 V33 V35 V37">
    <cfRule type="cellIs" priority="2" dxfId="2" operator="notBetween" stopIfTrue="1">
      <formula>65</formula>
      <formula>88</formula>
    </cfRule>
  </conditionalFormatting>
  <conditionalFormatting sqref="G11:H11">
    <cfRule type="cellIs" priority="3" dxfId="18" operator="between" stopIfTrue="1">
      <formula>1</formula>
      <formula>10</formula>
    </cfRule>
  </conditionalFormatting>
  <conditionalFormatting sqref="F16 R16 R18 R20 R22 R24 R26 R28 R30 R32 R34 R36 R38 F18 F20 F22 F24 F26 F28 F30 F32 F34 F36 F38 L16 L18 L20 L22 L24 L26 L28 L30 L32 L34 L36 L38 X16 X18 X20 X22 X24 X26 X28 X30 X32 X34 X36 X38">
    <cfRule type="cellIs" priority="4" dxfId="0" operator="notBetween" stopIfTrue="1">
      <formula>113</formula>
      <formula>15000</formula>
    </cfRule>
  </conditionalFormatting>
  <conditionalFormatting sqref="D16 D18 D20 D22 D24 D26 D28 D30 D32 D34 D36 D38 J16 J18 J20 J22 J24 J26 J28 J30 J32 J34 J36 J38 P16 P18 P20 P22 P24 P26 P28 P30 P32 P34 P36 P38 V16 V18 V20 V22 V24 V26 V28 V30 V32 V34 V36 V38">
    <cfRule type="cellIs" priority="5" dxfId="1" operator="notBetween" stopIfTrue="1">
      <formula>10</formula>
      <formula>80</formula>
    </cfRule>
  </conditionalFormatting>
  <dataValidations count="1">
    <dataValidation type="list" allowBlank="1" showInputMessage="1" showErrorMessage="1" sqref="G9">
      <formula1>$H$9:$I$9</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indexed="34"/>
  </sheetPr>
  <dimension ref="B2:AG54"/>
  <sheetViews>
    <sheetView showGridLines="0" workbookViewId="0" topLeftCell="A1">
      <selection activeCell="D16" sqref="D16"/>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 min="29" max="29" width="0" style="0" hidden="1" customWidth="1"/>
    <col min="30" max="31" width="9.140625" style="0" hidden="1" customWidth="1"/>
    <col min="32" max="33" width="0" style="0" hidden="1" customWidth="1"/>
  </cols>
  <sheetData>
    <row r="1" ht="15" customHeight="1"/>
    <row r="2" ht="15" customHeight="1">
      <c r="AG2">
        <v>30</v>
      </c>
    </row>
    <row r="3" ht="15" customHeight="1">
      <c r="AG3">
        <v>29</v>
      </c>
    </row>
    <row r="4" ht="15" customHeight="1">
      <c r="AG4">
        <v>28</v>
      </c>
    </row>
    <row r="5" spans="16:33" ht="15" customHeight="1">
      <c r="P5" s="55" t="s">
        <v>14</v>
      </c>
      <c r="AG5">
        <v>27</v>
      </c>
    </row>
    <row r="6" spans="9:33" ht="15" customHeight="1" thickBot="1">
      <c r="I6" s="1"/>
      <c r="AG6">
        <v>26</v>
      </c>
    </row>
    <row r="7" spans="2:33" ht="19.5" customHeight="1" thickBot="1">
      <c r="B7" s="104" t="s">
        <v>35</v>
      </c>
      <c r="C7" s="105"/>
      <c r="D7" s="105"/>
      <c r="E7" s="105"/>
      <c r="F7" s="105"/>
      <c r="G7" s="105"/>
      <c r="H7" s="105"/>
      <c r="I7" s="106"/>
      <c r="J7" s="107" t="s">
        <v>37</v>
      </c>
      <c r="K7" s="108"/>
      <c r="L7" s="108"/>
      <c r="M7" s="98" t="s">
        <v>41</v>
      </c>
      <c r="N7" s="98"/>
      <c r="O7" s="98"/>
      <c r="P7" s="99"/>
      <c r="R7" s="100" t="s">
        <v>25</v>
      </c>
      <c r="S7" s="101"/>
      <c r="T7" s="102"/>
      <c r="V7" s="54">
        <f>(SUM(F16:F38)+SUM(L16:L38)+SUM(R16:R38)+SUM(X16:X38))/1000</f>
        <v>0</v>
      </c>
      <c r="W7" s="112" t="s">
        <v>31</v>
      </c>
      <c r="X7" s="113"/>
      <c r="AD7" s="57" t="s">
        <v>12</v>
      </c>
      <c r="AE7" s="58" t="s">
        <v>29</v>
      </c>
      <c r="AG7">
        <v>25</v>
      </c>
    </row>
    <row r="8" spans="2:33" ht="19.5" customHeight="1" thickBot="1">
      <c r="B8" s="18"/>
      <c r="C8" s="18"/>
      <c r="D8" s="18"/>
      <c r="E8" s="18"/>
      <c r="I8" s="18"/>
      <c r="J8" s="18"/>
      <c r="K8" s="18"/>
      <c r="L8" s="18"/>
      <c r="M8" s="124">
        <v>0.0001251</v>
      </c>
      <c r="N8" s="124"/>
      <c r="AD8" s="62">
        <v>56</v>
      </c>
      <c r="AE8" s="59">
        <v>944</v>
      </c>
      <c r="AG8">
        <v>24</v>
      </c>
    </row>
    <row r="9" spans="2:33" ht="19.5" customHeight="1" thickBot="1">
      <c r="B9" s="121" t="s">
        <v>40</v>
      </c>
      <c r="C9" s="121"/>
      <c r="D9" s="121"/>
      <c r="E9" s="122"/>
      <c r="F9" s="26">
        <v>6</v>
      </c>
      <c r="G9" s="126" t="s">
        <v>20</v>
      </c>
      <c r="H9" s="82" t="s">
        <v>20</v>
      </c>
      <c r="I9" s="83" t="s">
        <v>39</v>
      </c>
      <c r="J9" s="103" t="s">
        <v>26</v>
      </c>
      <c r="K9" s="103"/>
      <c r="L9" s="103"/>
      <c r="M9" s="103"/>
      <c r="N9" s="117" t="s">
        <v>28</v>
      </c>
      <c r="O9" s="117"/>
      <c r="P9" s="117"/>
      <c r="R9" s="109" t="s">
        <v>32</v>
      </c>
      <c r="S9" s="110"/>
      <c r="T9" s="111"/>
      <c r="V9" s="118">
        <f>'Air lost per orifices'!K15</f>
        <v>24</v>
      </c>
      <c r="W9" s="119"/>
      <c r="X9" s="120"/>
      <c r="AD9" s="62">
        <v>56.5</v>
      </c>
      <c r="AE9" s="60">
        <v>998</v>
      </c>
      <c r="AG9">
        <v>23</v>
      </c>
    </row>
    <row r="10" spans="2:33" ht="6.75" customHeight="1" thickBot="1">
      <c r="B10" s="35"/>
      <c r="C10" s="35"/>
      <c r="D10" s="35"/>
      <c r="E10" s="35"/>
      <c r="F10" s="53"/>
      <c r="G10" s="53"/>
      <c r="H10" s="53"/>
      <c r="I10" s="11"/>
      <c r="R10" s="21"/>
      <c r="S10" s="21"/>
      <c r="T10" s="21"/>
      <c r="AD10" s="62">
        <v>57</v>
      </c>
      <c r="AE10" s="59">
        <v>1053</v>
      </c>
      <c r="AG10">
        <v>22</v>
      </c>
    </row>
    <row r="11" spans="2:33" ht="19.5" customHeight="1" thickBot="1">
      <c r="B11" s="95" t="s">
        <v>16</v>
      </c>
      <c r="C11" s="96"/>
      <c r="D11" s="97"/>
      <c r="F11" s="81">
        <f>IF(G9="psi",F9/14.5,F9)</f>
        <v>6</v>
      </c>
      <c r="G11" s="127">
        <f>IF(F11&gt;=1,IF(F11&lt;=10,F11,nan),nan)</f>
        <v>6</v>
      </c>
      <c r="H11" s="84" t="s">
        <v>20</v>
      </c>
      <c r="I11" s="11"/>
      <c r="J11" s="123"/>
      <c r="K11" s="123"/>
      <c r="L11" s="123"/>
      <c r="M11" s="123"/>
      <c r="R11" s="100" t="s">
        <v>27</v>
      </c>
      <c r="S11" s="101"/>
      <c r="T11" s="102"/>
      <c r="V11" s="114">
        <f>V7*(V9/1000)*24*365</f>
        <v>0</v>
      </c>
      <c r="W11" s="115"/>
      <c r="X11" s="116"/>
      <c r="AD11" s="62">
        <v>57.5</v>
      </c>
      <c r="AE11" s="60">
        <v>1108</v>
      </c>
      <c r="AG11">
        <v>21</v>
      </c>
    </row>
    <row r="12" spans="9:33" ht="6.75" customHeight="1">
      <c r="I12" s="11"/>
      <c r="J12" s="35"/>
      <c r="K12" s="35"/>
      <c r="L12" s="35"/>
      <c r="N12" s="11"/>
      <c r="O12" s="11"/>
      <c r="P12" s="11"/>
      <c r="Q12" s="11"/>
      <c r="R12" s="11"/>
      <c r="S12" s="11"/>
      <c r="T12" s="11"/>
      <c r="U12" s="11"/>
      <c r="V12" s="11"/>
      <c r="W12" s="11"/>
      <c r="X12" s="11"/>
      <c r="AD12" s="62">
        <v>58</v>
      </c>
      <c r="AE12" s="59">
        <v>1164</v>
      </c>
      <c r="AG12">
        <v>20</v>
      </c>
    </row>
    <row r="13" spans="2:33" ht="19.5" customHeight="1" thickBot="1">
      <c r="B13" s="11"/>
      <c r="C13" s="11"/>
      <c r="D13" s="11"/>
      <c r="E13" s="11"/>
      <c r="F13" s="11"/>
      <c r="G13" s="11"/>
      <c r="H13" s="11"/>
      <c r="I13" s="11"/>
      <c r="J13" s="11"/>
      <c r="K13" s="11"/>
      <c r="L13" s="11"/>
      <c r="AD13" s="62">
        <v>58.5</v>
      </c>
      <c r="AE13" s="60">
        <v>1221</v>
      </c>
      <c r="AG13">
        <v>19</v>
      </c>
    </row>
    <row r="14" spans="2:33" ht="19.5" customHeight="1" thickBot="1">
      <c r="B14" s="22" t="s">
        <v>11</v>
      </c>
      <c r="C14" s="23"/>
      <c r="D14" s="22" t="s">
        <v>12</v>
      </c>
      <c r="E14" s="23"/>
      <c r="F14" s="24" t="s">
        <v>24</v>
      </c>
      <c r="G14" s="23"/>
      <c r="H14" s="22" t="s">
        <v>11</v>
      </c>
      <c r="I14" s="23"/>
      <c r="J14" s="22" t="s">
        <v>12</v>
      </c>
      <c r="K14" s="23"/>
      <c r="L14" s="24" t="s">
        <v>24</v>
      </c>
      <c r="N14" s="22" t="s">
        <v>11</v>
      </c>
      <c r="O14" s="23"/>
      <c r="P14" s="22" t="s">
        <v>12</v>
      </c>
      <c r="Q14" s="23"/>
      <c r="R14" s="24" t="s">
        <v>24</v>
      </c>
      <c r="S14" s="23"/>
      <c r="T14" s="22" t="s">
        <v>11</v>
      </c>
      <c r="U14" s="23"/>
      <c r="V14" s="22" t="s">
        <v>12</v>
      </c>
      <c r="W14" s="23"/>
      <c r="X14" s="24" t="s">
        <v>24</v>
      </c>
      <c r="AD14" s="62">
        <v>59</v>
      </c>
      <c r="AE14" s="59">
        <v>1278</v>
      </c>
      <c r="AG14">
        <v>18</v>
      </c>
    </row>
    <row r="15" spans="2:33" ht="19.5" customHeight="1">
      <c r="B15" s="23"/>
      <c r="C15" s="23"/>
      <c r="D15" s="23"/>
      <c r="E15" s="23"/>
      <c r="F15" s="23"/>
      <c r="G15" s="23"/>
      <c r="H15" s="23"/>
      <c r="I15" s="23"/>
      <c r="J15" s="23"/>
      <c r="K15" s="23"/>
      <c r="L15" s="23"/>
      <c r="AD15" s="62">
        <v>59.5</v>
      </c>
      <c r="AE15" s="60">
        <v>1336</v>
      </c>
      <c r="AG15">
        <v>17</v>
      </c>
    </row>
    <row r="16" spans="2:33" ht="19.5" customHeight="1">
      <c r="B16" s="25">
        <v>1</v>
      </c>
      <c r="C16" s="23"/>
      <c r="D16" s="26"/>
      <c r="E16" s="23"/>
      <c r="F16" s="50">
        <f>IF((D16&gt;=10),5*SQRT(10^(D16/20)/($M$8*1.0615^(5-$G$11))),0)</f>
        <v>0</v>
      </c>
      <c r="G16" s="23"/>
      <c r="H16" s="25">
        <v>13</v>
      </c>
      <c r="I16" s="23"/>
      <c r="J16" s="26"/>
      <c r="K16" s="23"/>
      <c r="L16" s="50">
        <f>IF((J16&gt;=10),5*SQRT(10^(J16/20)/($M$8*1.0615^(5-$G$11))),0)</f>
        <v>0</v>
      </c>
      <c r="N16" s="25">
        <v>25</v>
      </c>
      <c r="O16" s="23"/>
      <c r="P16" s="26"/>
      <c r="Q16" s="23"/>
      <c r="R16" s="50">
        <f>IF((P16&gt;=10),5*SQRT(10^(P16/20)/($M$8*1.0615^(5-$G$11))),0)</f>
        <v>0</v>
      </c>
      <c r="S16" s="23"/>
      <c r="T16" s="25">
        <v>37</v>
      </c>
      <c r="U16" s="23"/>
      <c r="V16" s="26"/>
      <c r="W16" s="23"/>
      <c r="X16" s="50">
        <f>IF((V16&gt;=10),5*SQRT(10^(V16/20)/($M$8*1.0615^(5-$G$11))),0)</f>
        <v>0</v>
      </c>
      <c r="AD16" s="62">
        <v>60</v>
      </c>
      <c r="AE16" s="59">
        <v>1396</v>
      </c>
      <c r="AG16">
        <v>16</v>
      </c>
    </row>
    <row r="17" spans="2:33" ht="9.75" customHeight="1">
      <c r="B17" s="23"/>
      <c r="C17" s="23"/>
      <c r="D17" s="23"/>
      <c r="E17" s="23"/>
      <c r="F17" s="51"/>
      <c r="G17" s="23"/>
      <c r="H17" s="23"/>
      <c r="I17" s="23"/>
      <c r="J17" s="23"/>
      <c r="K17" s="23"/>
      <c r="L17" s="51"/>
      <c r="N17" s="23"/>
      <c r="O17" s="23"/>
      <c r="P17" s="23"/>
      <c r="Q17" s="23"/>
      <c r="R17" s="51"/>
      <c r="S17" s="23"/>
      <c r="T17" s="23"/>
      <c r="U17" s="23"/>
      <c r="V17" s="23"/>
      <c r="W17" s="23"/>
      <c r="X17" s="51"/>
      <c r="AD17" s="62">
        <v>60.5</v>
      </c>
      <c r="AE17" s="60">
        <v>1455</v>
      </c>
      <c r="AG17">
        <v>15</v>
      </c>
    </row>
    <row r="18" spans="2:33" ht="19.5" customHeight="1">
      <c r="B18" s="25">
        <v>2</v>
      </c>
      <c r="C18" s="23"/>
      <c r="D18" s="26"/>
      <c r="E18" s="23"/>
      <c r="F18" s="50">
        <f>IF((D18&gt;=10),5*SQRT(10^(D18/20)/($M$8*1.0615^(5-$G$11))),0)</f>
        <v>0</v>
      </c>
      <c r="G18" s="23"/>
      <c r="H18" s="25">
        <v>14</v>
      </c>
      <c r="I18" s="23"/>
      <c r="J18" s="26"/>
      <c r="K18" s="23"/>
      <c r="L18" s="50">
        <f>IF((J18&gt;=10),5*SQRT(10^(J18/20)/($M$8*1.0615^(5-$G$11))),0)</f>
        <v>0</v>
      </c>
      <c r="N18" s="25">
        <v>26</v>
      </c>
      <c r="O18" s="23"/>
      <c r="P18" s="26"/>
      <c r="Q18" s="23"/>
      <c r="R18" s="50">
        <f>IF((P18&gt;=10),5*SQRT(10^(P18/20)/($M$8*1.0615^(5-$G$11))),0)</f>
        <v>0</v>
      </c>
      <c r="S18" s="23"/>
      <c r="T18" s="25">
        <v>38</v>
      </c>
      <c r="U18" s="23"/>
      <c r="V18" s="26"/>
      <c r="W18" s="23"/>
      <c r="X18" s="50">
        <f>IF((V18&gt;=10),5*SQRT(10^(V18/20)/($M$8*1.0615^(5-$G$11))),0)</f>
        <v>0</v>
      </c>
      <c r="AD18" s="62">
        <v>61</v>
      </c>
      <c r="AE18" s="59">
        <v>1516</v>
      </c>
      <c r="AG18">
        <v>14</v>
      </c>
    </row>
    <row r="19" spans="2:33" ht="9.75" customHeight="1">
      <c r="B19" s="23"/>
      <c r="C19" s="23"/>
      <c r="D19" s="23"/>
      <c r="E19" s="23"/>
      <c r="F19" s="51"/>
      <c r="G19" s="23"/>
      <c r="H19" s="23"/>
      <c r="I19" s="23"/>
      <c r="J19" s="23"/>
      <c r="K19" s="23"/>
      <c r="L19" s="51"/>
      <c r="N19" s="23"/>
      <c r="O19" s="23"/>
      <c r="P19" s="23"/>
      <c r="Q19" s="23"/>
      <c r="R19" s="51"/>
      <c r="S19" s="23"/>
      <c r="T19" s="23"/>
      <c r="U19" s="23"/>
      <c r="V19" s="23"/>
      <c r="W19" s="23"/>
      <c r="X19" s="51"/>
      <c r="AD19" s="62">
        <v>61.5</v>
      </c>
      <c r="AE19" s="60">
        <v>1578</v>
      </c>
      <c r="AG19">
        <v>13</v>
      </c>
    </row>
    <row r="20" spans="2:33" ht="19.5" customHeight="1">
      <c r="B20" s="25">
        <v>3</v>
      </c>
      <c r="C20" s="23"/>
      <c r="D20" s="26"/>
      <c r="E20" s="23"/>
      <c r="F20" s="50">
        <f>IF((D20&gt;=10),5*SQRT(10^(D20/20)/($M$8*1.0615^(5-$G$11))),0)</f>
        <v>0</v>
      </c>
      <c r="G20" s="23"/>
      <c r="H20" s="25">
        <v>15</v>
      </c>
      <c r="I20" s="23"/>
      <c r="J20" s="26"/>
      <c r="K20" s="23"/>
      <c r="L20" s="50">
        <f>IF((J20&gt;=10),5*SQRT(10^(J20/20)/($M$8*1.0615^(5-$G$11))),0)</f>
        <v>0</v>
      </c>
      <c r="N20" s="25">
        <v>27</v>
      </c>
      <c r="O20" s="23"/>
      <c r="P20" s="26"/>
      <c r="Q20" s="23"/>
      <c r="R20" s="50">
        <f>IF((P20&gt;=10),5*SQRT(10^(P20/20)/($M$8*1.0615^(5-$G$11))),0)</f>
        <v>0</v>
      </c>
      <c r="S20" s="23"/>
      <c r="T20" s="25">
        <v>39</v>
      </c>
      <c r="U20" s="23"/>
      <c r="V20" s="26"/>
      <c r="W20" s="23"/>
      <c r="X20" s="50">
        <f>IF((V20&gt;=10),5*SQRT(10^(V20/20)/($M$8*1.0615^(5-$G$11))),0)</f>
        <v>0</v>
      </c>
      <c r="AD20" s="62">
        <v>62</v>
      </c>
      <c r="AE20" s="59">
        <v>1632</v>
      </c>
      <c r="AG20">
        <v>12</v>
      </c>
    </row>
    <row r="21" spans="2:33" ht="9.75" customHeight="1">
      <c r="B21" s="23"/>
      <c r="C21" s="23"/>
      <c r="D21" s="23"/>
      <c r="E21" s="23"/>
      <c r="F21" s="51"/>
      <c r="G21" s="23"/>
      <c r="H21" s="23"/>
      <c r="I21" s="23"/>
      <c r="J21" s="23"/>
      <c r="K21" s="23"/>
      <c r="L21" s="51"/>
      <c r="N21" s="23"/>
      <c r="O21" s="23"/>
      <c r="P21" s="23"/>
      <c r="Q21" s="23"/>
      <c r="R21" s="51"/>
      <c r="S21" s="23"/>
      <c r="T21" s="23"/>
      <c r="U21" s="23"/>
      <c r="V21" s="23"/>
      <c r="W21" s="23"/>
      <c r="X21" s="51"/>
      <c r="AD21" s="62">
        <v>62.5</v>
      </c>
      <c r="AE21" s="60">
        <v>1704</v>
      </c>
      <c r="AG21">
        <v>11</v>
      </c>
    </row>
    <row r="22" spans="2:33" ht="19.5" customHeight="1">
      <c r="B22" s="25">
        <v>4</v>
      </c>
      <c r="C22" s="23"/>
      <c r="D22" s="26"/>
      <c r="E22" s="23"/>
      <c r="F22" s="50">
        <f>IF((D22&gt;=10),5*SQRT(10^(D22/20)/($M$8*1.0615^(5-$G$11))),0)</f>
        <v>0</v>
      </c>
      <c r="G22" s="23"/>
      <c r="H22" s="25">
        <v>16</v>
      </c>
      <c r="I22" s="23"/>
      <c r="J22" s="26"/>
      <c r="K22" s="23"/>
      <c r="L22" s="50">
        <f>IF((J22&gt;=10),5*SQRT(10^(J22/20)/($M$8*1.0615^(5-$G$11))),0)</f>
        <v>0</v>
      </c>
      <c r="N22" s="25">
        <v>28</v>
      </c>
      <c r="O22" s="23"/>
      <c r="P22" s="26"/>
      <c r="Q22" s="23"/>
      <c r="R22" s="50">
        <f>IF((P22&gt;=10),5*SQRT(10^(P22/20)/($M$8*1.0615^(5-$G$11))),0)</f>
        <v>0</v>
      </c>
      <c r="S22" s="23"/>
      <c r="T22" s="25">
        <v>40</v>
      </c>
      <c r="U22" s="23"/>
      <c r="V22" s="26"/>
      <c r="W22" s="23"/>
      <c r="X22" s="50">
        <f>IF((V22&gt;=10),5*SQRT(10^(V22/20)/($M$8*1.0615^(5-$G$11))),0)</f>
        <v>0</v>
      </c>
      <c r="AD22" s="62">
        <v>63</v>
      </c>
      <c r="AE22" s="59">
        <v>1769</v>
      </c>
      <c r="AG22">
        <v>10</v>
      </c>
    </row>
    <row r="23" spans="2:33" ht="9.75" customHeight="1">
      <c r="B23" s="23"/>
      <c r="C23" s="23"/>
      <c r="D23" s="23"/>
      <c r="E23" s="23"/>
      <c r="F23" s="51"/>
      <c r="G23" s="23"/>
      <c r="H23" s="23"/>
      <c r="I23" s="23"/>
      <c r="J23" s="23"/>
      <c r="K23" s="23"/>
      <c r="L23" s="51"/>
      <c r="N23" s="23"/>
      <c r="O23" s="23"/>
      <c r="P23" s="23"/>
      <c r="Q23" s="23"/>
      <c r="R23" s="51"/>
      <c r="S23" s="23"/>
      <c r="T23" s="23"/>
      <c r="U23" s="23"/>
      <c r="V23" s="23"/>
      <c r="W23" s="23"/>
      <c r="X23" s="51"/>
      <c r="AD23" s="62">
        <v>63.5</v>
      </c>
      <c r="AE23" s="60">
        <v>1835</v>
      </c>
      <c r="AG23">
        <v>9</v>
      </c>
    </row>
    <row r="24" spans="2:33" ht="19.5" customHeight="1">
      <c r="B24" s="25">
        <v>5</v>
      </c>
      <c r="C24" s="23"/>
      <c r="D24" s="26"/>
      <c r="E24" s="23"/>
      <c r="F24" s="50">
        <f>IF((D24&gt;=10),5*SQRT(10^(D24/20)/($M$8*1.0615^(5-$G$11))),0)</f>
        <v>0</v>
      </c>
      <c r="G24" s="23"/>
      <c r="H24" s="25">
        <v>17</v>
      </c>
      <c r="I24" s="23"/>
      <c r="J24" s="26"/>
      <c r="K24" s="23"/>
      <c r="L24" s="50">
        <f>IF((J24&gt;=10),5*SQRT(10^(J24/20)/($M$8*1.0615^(5-$G$11))),0)</f>
        <v>0</v>
      </c>
      <c r="N24" s="25">
        <v>29</v>
      </c>
      <c r="O24" s="23"/>
      <c r="P24" s="26"/>
      <c r="Q24" s="23"/>
      <c r="R24" s="50">
        <f>IF((P24&gt;=10),5*SQRT(10^(P24/20)/($M$8*1.0615^(5-$G$11))),0)</f>
        <v>0</v>
      </c>
      <c r="S24" s="23"/>
      <c r="T24" s="25">
        <v>41</v>
      </c>
      <c r="U24" s="23"/>
      <c r="V24" s="26"/>
      <c r="W24" s="23"/>
      <c r="X24" s="50">
        <f>IF((V24&gt;=10),5*SQRT(10^(V24/20)/($M$8*1.0615^(5-$G$11))),0)</f>
        <v>0</v>
      </c>
      <c r="AD24" s="62">
        <v>64</v>
      </c>
      <c r="AE24" s="59">
        <v>1902</v>
      </c>
      <c r="AG24">
        <v>8</v>
      </c>
    </row>
    <row r="25" spans="2:31" ht="9.75" customHeight="1">
      <c r="B25" s="23"/>
      <c r="C25" s="23"/>
      <c r="D25" s="23"/>
      <c r="E25" s="23"/>
      <c r="F25" s="51"/>
      <c r="G25" s="23"/>
      <c r="H25" s="23"/>
      <c r="I25" s="23"/>
      <c r="J25" s="23"/>
      <c r="K25" s="23"/>
      <c r="L25" s="51"/>
      <c r="N25" s="23"/>
      <c r="O25" s="23"/>
      <c r="P25" s="23"/>
      <c r="Q25" s="23"/>
      <c r="R25" s="51"/>
      <c r="S25" s="23"/>
      <c r="T25" s="23"/>
      <c r="U25" s="23"/>
      <c r="V25" s="23"/>
      <c r="W25" s="23"/>
      <c r="X25" s="51"/>
      <c r="AD25" s="62">
        <v>64.5</v>
      </c>
      <c r="AE25" s="60">
        <v>1970</v>
      </c>
    </row>
    <row r="26" spans="2:31" ht="19.5" customHeight="1">
      <c r="B26" s="25">
        <v>6</v>
      </c>
      <c r="C26" s="23"/>
      <c r="D26" s="26"/>
      <c r="E26" s="23"/>
      <c r="F26" s="50">
        <f>IF((D26&gt;=10),5*SQRT(10^(D26/20)/($M$8*1.0615^(5-$G$11))),0)</f>
        <v>0</v>
      </c>
      <c r="G26" s="23"/>
      <c r="H26" s="25">
        <v>18</v>
      </c>
      <c r="I26" s="23"/>
      <c r="J26" s="26"/>
      <c r="K26" s="23"/>
      <c r="L26" s="50">
        <f>IF((J26&gt;=10),5*SQRT(10^(J26/20)/($M$8*1.0615^(5-$G$11))),0)</f>
        <v>0</v>
      </c>
      <c r="N26" s="25">
        <v>30</v>
      </c>
      <c r="O26" s="23"/>
      <c r="P26" s="26"/>
      <c r="Q26" s="23"/>
      <c r="R26" s="50">
        <f>IF((P26&gt;=10),5*SQRT(10^(P26/20)/($M$8*1.0615^(5-$G$11))),0)</f>
        <v>0</v>
      </c>
      <c r="S26" s="23"/>
      <c r="T26" s="25">
        <v>42</v>
      </c>
      <c r="U26" s="23"/>
      <c r="V26" s="26"/>
      <c r="W26" s="23"/>
      <c r="X26" s="50">
        <f>IF((V26&gt;=10),5*SQRT(10^(V26/20)/($M$8*1.0615^(5-$G$11))),0)</f>
        <v>0</v>
      </c>
      <c r="AD26" s="62">
        <v>65</v>
      </c>
      <c r="AE26" s="59">
        <v>2039</v>
      </c>
    </row>
    <row r="27" spans="2:31" ht="9.75" customHeight="1">
      <c r="B27" s="23"/>
      <c r="C27" s="23"/>
      <c r="D27" s="23"/>
      <c r="E27" s="23"/>
      <c r="F27" s="51"/>
      <c r="G27" s="23"/>
      <c r="H27" s="23"/>
      <c r="I27" s="23"/>
      <c r="J27" s="23"/>
      <c r="K27" s="23"/>
      <c r="L27" s="51"/>
      <c r="N27" s="23"/>
      <c r="O27" s="23"/>
      <c r="P27" s="23"/>
      <c r="Q27" s="23"/>
      <c r="R27" s="51"/>
      <c r="S27" s="23"/>
      <c r="T27" s="23"/>
      <c r="U27" s="23"/>
      <c r="V27" s="23"/>
      <c r="W27" s="23"/>
      <c r="X27" s="51"/>
      <c r="AD27" s="62">
        <v>65.5</v>
      </c>
      <c r="AE27" s="60">
        <v>2110</v>
      </c>
    </row>
    <row r="28" spans="2:31" ht="19.5" customHeight="1">
      <c r="B28" s="25">
        <v>7</v>
      </c>
      <c r="C28" s="23"/>
      <c r="D28" s="26"/>
      <c r="E28" s="23"/>
      <c r="F28" s="50">
        <f>IF((D28&gt;=10),5*SQRT(10^(D28/20)/($M$8*1.0615^(5-$G$11))),0)</f>
        <v>0</v>
      </c>
      <c r="G28" s="23"/>
      <c r="H28" s="25">
        <v>19</v>
      </c>
      <c r="I28" s="23"/>
      <c r="J28" s="26"/>
      <c r="K28" s="23"/>
      <c r="L28" s="50">
        <f>IF((J28&gt;=10),5*SQRT(10^(J28/20)/($M$8*1.0615^(5-$G$11))),0)</f>
        <v>0</v>
      </c>
      <c r="N28" s="25">
        <v>31</v>
      </c>
      <c r="O28" s="23"/>
      <c r="P28" s="26"/>
      <c r="Q28" s="23"/>
      <c r="R28" s="50">
        <f>IF((P28&gt;=10),5*SQRT(10^(P28/20)/($M$8*1.0615^(5-$G$11))),0)</f>
        <v>0</v>
      </c>
      <c r="S28" s="23"/>
      <c r="T28" s="25">
        <v>43</v>
      </c>
      <c r="U28" s="23"/>
      <c r="V28" s="26"/>
      <c r="W28" s="23"/>
      <c r="X28" s="50">
        <f>IF((V28&gt;=10),5*SQRT(10^(V28/20)/($M$8*1.0615^(5-$G$11))),0)</f>
        <v>0</v>
      </c>
      <c r="AD28" s="62">
        <v>66</v>
      </c>
      <c r="AE28" s="59">
        <v>2183</v>
      </c>
    </row>
    <row r="29" spans="2:31" ht="9.75" customHeight="1">
      <c r="B29" s="23"/>
      <c r="C29" s="23"/>
      <c r="D29" s="23"/>
      <c r="E29" s="23"/>
      <c r="F29" s="51"/>
      <c r="G29" s="23"/>
      <c r="H29" s="23"/>
      <c r="I29" s="23"/>
      <c r="J29" s="23"/>
      <c r="K29" s="23"/>
      <c r="L29" s="51"/>
      <c r="N29" s="23"/>
      <c r="O29" s="23"/>
      <c r="P29" s="23"/>
      <c r="Q29" s="23"/>
      <c r="R29" s="51"/>
      <c r="S29" s="23"/>
      <c r="T29" s="23"/>
      <c r="U29" s="23"/>
      <c r="V29" s="23"/>
      <c r="W29" s="23"/>
      <c r="X29" s="51"/>
      <c r="AD29" s="62">
        <v>66.5</v>
      </c>
      <c r="AE29" s="60">
        <v>2257</v>
      </c>
    </row>
    <row r="30" spans="2:31" ht="19.5" customHeight="1">
      <c r="B30" s="25">
        <v>8</v>
      </c>
      <c r="C30" s="23"/>
      <c r="D30" s="26"/>
      <c r="E30" s="23"/>
      <c r="F30" s="50">
        <f>IF((D30&gt;=10),5*SQRT(10^(D30/20)/($M$8*1.0615^(5-$G$11))),0)</f>
        <v>0</v>
      </c>
      <c r="G30" s="23"/>
      <c r="H30" s="25">
        <v>20</v>
      </c>
      <c r="I30" s="23"/>
      <c r="J30" s="26"/>
      <c r="K30" s="23"/>
      <c r="L30" s="50">
        <f>IF((J30&gt;=10),5*SQRT(10^(J30/20)/($M$8*1.0615^(5-$G$11))),0)</f>
        <v>0</v>
      </c>
      <c r="N30" s="25">
        <v>32</v>
      </c>
      <c r="O30" s="23"/>
      <c r="P30" s="26"/>
      <c r="Q30" s="23"/>
      <c r="R30" s="50">
        <f>IF((P30&gt;=10),5*SQRT(10^(P30/20)/($M$8*1.0615^(5-$G$11))),0)</f>
        <v>0</v>
      </c>
      <c r="S30" s="23"/>
      <c r="T30" s="25">
        <v>44</v>
      </c>
      <c r="U30" s="23"/>
      <c r="V30" s="26"/>
      <c r="W30" s="23"/>
      <c r="X30" s="50">
        <f>IF((V30&gt;=10),5*SQRT(10^(V30/20)/($M$8*1.0615^(5-$G$11))),0)</f>
        <v>0</v>
      </c>
      <c r="AD30" s="62">
        <v>67</v>
      </c>
      <c r="AE30" s="59">
        <v>2332</v>
      </c>
    </row>
    <row r="31" spans="2:31" ht="9.75" customHeight="1">
      <c r="B31" s="23"/>
      <c r="C31" s="23"/>
      <c r="D31" s="23"/>
      <c r="E31" s="23"/>
      <c r="F31" s="51"/>
      <c r="G31" s="23"/>
      <c r="H31" s="23"/>
      <c r="I31" s="23"/>
      <c r="J31" s="23"/>
      <c r="K31" s="23"/>
      <c r="L31" s="51"/>
      <c r="N31" s="23"/>
      <c r="O31" s="23"/>
      <c r="P31" s="23"/>
      <c r="Q31" s="23"/>
      <c r="R31" s="51"/>
      <c r="S31" s="23"/>
      <c r="T31" s="23"/>
      <c r="U31" s="23"/>
      <c r="V31" s="23"/>
      <c r="W31" s="23"/>
      <c r="X31" s="51"/>
      <c r="AD31" s="62">
        <v>67.5</v>
      </c>
      <c r="AE31" s="60">
        <v>2410</v>
      </c>
    </row>
    <row r="32" spans="2:31" ht="19.5" customHeight="1">
      <c r="B32" s="25">
        <v>9</v>
      </c>
      <c r="C32" s="23"/>
      <c r="D32" s="26"/>
      <c r="E32" s="23"/>
      <c r="F32" s="50">
        <f>IF((D32&gt;=10),5*SQRT(10^(D32/20)/($M$8*1.0615^(5-$G$11))),0)</f>
        <v>0</v>
      </c>
      <c r="G32" s="23"/>
      <c r="H32" s="25">
        <v>21</v>
      </c>
      <c r="I32" s="23"/>
      <c r="J32" s="26"/>
      <c r="K32" s="23"/>
      <c r="L32" s="50">
        <f>IF((J32&gt;=10),5*SQRT(10^(J32/20)/($M$8*1.0615^(5-$G$11))),0)</f>
        <v>0</v>
      </c>
      <c r="N32" s="25">
        <v>33</v>
      </c>
      <c r="O32" s="23"/>
      <c r="P32" s="26"/>
      <c r="Q32" s="23"/>
      <c r="R32" s="50">
        <f>IF((P32&gt;=10),5*SQRT(10^(P32/20)/($M$8*1.0615^(5-$G$11))),0)</f>
        <v>0</v>
      </c>
      <c r="S32" s="23"/>
      <c r="T32" s="25">
        <v>45</v>
      </c>
      <c r="U32" s="23"/>
      <c r="V32" s="26"/>
      <c r="W32" s="23"/>
      <c r="X32" s="50">
        <f>IF((V32&gt;=10),5*SQRT(10^(V32/20)/($M$8*1.0615^(5-$G$11))),0)</f>
        <v>0</v>
      </c>
      <c r="AD32" s="62">
        <v>68</v>
      </c>
      <c r="AE32" s="59">
        <v>2489</v>
      </c>
    </row>
    <row r="33" spans="2:31" ht="9.75" customHeight="1">
      <c r="B33" s="23"/>
      <c r="C33" s="23"/>
      <c r="D33" s="23"/>
      <c r="E33" s="23"/>
      <c r="F33" s="51"/>
      <c r="G33" s="23"/>
      <c r="H33" s="23"/>
      <c r="I33" s="23"/>
      <c r="J33" s="23"/>
      <c r="K33" s="23"/>
      <c r="L33" s="51"/>
      <c r="N33" s="23"/>
      <c r="O33" s="23"/>
      <c r="P33" s="23"/>
      <c r="Q33" s="23"/>
      <c r="R33" s="51"/>
      <c r="S33" s="23"/>
      <c r="T33" s="23"/>
      <c r="U33" s="23"/>
      <c r="V33" s="23"/>
      <c r="W33" s="23"/>
      <c r="X33" s="51"/>
      <c r="AD33" s="62">
        <v>68.5</v>
      </c>
      <c r="AE33" s="60">
        <v>2570</v>
      </c>
    </row>
    <row r="34" spans="2:31" ht="19.5" customHeight="1">
      <c r="B34" s="25">
        <v>10</v>
      </c>
      <c r="C34" s="23"/>
      <c r="D34" s="26"/>
      <c r="E34" s="23"/>
      <c r="F34" s="50">
        <f>IF((D34&gt;=10),5*SQRT(10^(D34/20)/($M$8*1.0615^(5-$G$11))),0)</f>
        <v>0</v>
      </c>
      <c r="G34" s="23"/>
      <c r="H34" s="25">
        <v>22</v>
      </c>
      <c r="I34" s="23"/>
      <c r="J34" s="26"/>
      <c r="K34" s="23"/>
      <c r="L34" s="50">
        <f>IF((J34&gt;=10),5*SQRT(10^(J34/20)/($M$8*1.0615^(5-$G$11))),0)</f>
        <v>0</v>
      </c>
      <c r="N34" s="25">
        <v>34</v>
      </c>
      <c r="O34" s="23"/>
      <c r="P34" s="26"/>
      <c r="Q34" s="23"/>
      <c r="R34" s="50">
        <f>IF((P34&gt;=10),5*SQRT(10^(P34/20)/($M$8*1.0615^(5-$G$11))),0)</f>
        <v>0</v>
      </c>
      <c r="S34" s="23"/>
      <c r="T34" s="25">
        <v>46</v>
      </c>
      <c r="U34" s="23"/>
      <c r="V34" s="26"/>
      <c r="W34" s="23"/>
      <c r="X34" s="50">
        <f>IF((V34&gt;=10),5*SQRT(10^(V34/20)/($M$8*1.0615^(5-$G$11))),0)</f>
        <v>0</v>
      </c>
      <c r="AD34" s="62">
        <v>69</v>
      </c>
      <c r="AE34" s="59">
        <v>2654</v>
      </c>
    </row>
    <row r="35" spans="2:31" ht="9.75" customHeight="1">
      <c r="B35" s="23"/>
      <c r="C35" s="23"/>
      <c r="D35" s="23"/>
      <c r="E35" s="23"/>
      <c r="F35" s="51"/>
      <c r="G35" s="23"/>
      <c r="H35" s="23"/>
      <c r="I35" s="23"/>
      <c r="J35" s="23"/>
      <c r="K35" s="23"/>
      <c r="L35" s="51"/>
      <c r="N35" s="23"/>
      <c r="O35" s="23"/>
      <c r="P35" s="23"/>
      <c r="Q35" s="23"/>
      <c r="R35" s="51"/>
      <c r="S35" s="23"/>
      <c r="T35" s="23"/>
      <c r="U35" s="23"/>
      <c r="V35" s="23"/>
      <c r="W35" s="23"/>
      <c r="X35" s="51"/>
      <c r="AD35" s="62">
        <v>69.5</v>
      </c>
      <c r="AE35" s="60">
        <v>2740</v>
      </c>
    </row>
    <row r="36" spans="2:31" ht="19.5" customHeight="1">
      <c r="B36" s="25">
        <v>11</v>
      </c>
      <c r="C36" s="23"/>
      <c r="D36" s="26"/>
      <c r="E36" s="23"/>
      <c r="F36" s="50">
        <f>IF((D36&gt;=10),5*SQRT(10^(D36/20)/($M$8*1.0615^(5-$G$11))),0)</f>
        <v>0</v>
      </c>
      <c r="G36" s="23"/>
      <c r="H36" s="25">
        <v>23</v>
      </c>
      <c r="I36" s="23"/>
      <c r="J36" s="26"/>
      <c r="K36" s="23"/>
      <c r="L36" s="50">
        <f>IF((J36&gt;=10),5*SQRT(10^(J36/20)/($M$8*1.0615^(5-$G$11))),0)</f>
        <v>0</v>
      </c>
      <c r="N36" s="25">
        <v>35</v>
      </c>
      <c r="O36" s="23"/>
      <c r="P36" s="26"/>
      <c r="Q36" s="23"/>
      <c r="R36" s="50">
        <f>IF((P36&gt;=10),5*SQRT(10^(P36/20)/($M$8*1.0615^(5-$G$11))),0)</f>
        <v>0</v>
      </c>
      <c r="S36" s="23"/>
      <c r="T36" s="25">
        <v>47</v>
      </c>
      <c r="U36" s="23"/>
      <c r="V36" s="26"/>
      <c r="W36" s="23"/>
      <c r="X36" s="50">
        <f>IF((V36&gt;=10),5*SQRT(10^(V36/20)/($M$8*1.0615^(5-$G$11))),0)</f>
        <v>0</v>
      </c>
      <c r="AD36" s="62">
        <v>70</v>
      </c>
      <c r="AE36" s="59">
        <v>2829</v>
      </c>
    </row>
    <row r="37" spans="2:31" ht="9.75" customHeight="1">
      <c r="B37" s="23"/>
      <c r="C37" s="23"/>
      <c r="D37" s="23"/>
      <c r="E37" s="23"/>
      <c r="F37" s="51"/>
      <c r="G37" s="23"/>
      <c r="H37" s="23"/>
      <c r="I37" s="23"/>
      <c r="J37" s="23"/>
      <c r="K37" s="23"/>
      <c r="L37" s="51"/>
      <c r="N37" s="23"/>
      <c r="O37" s="23"/>
      <c r="P37" s="23"/>
      <c r="Q37" s="23"/>
      <c r="R37" s="51"/>
      <c r="S37" s="23"/>
      <c r="T37" s="23"/>
      <c r="U37" s="23"/>
      <c r="V37" s="23"/>
      <c r="W37" s="23"/>
      <c r="X37" s="51"/>
      <c r="AD37" s="62">
        <v>70.5</v>
      </c>
      <c r="AE37" s="60">
        <v>2921</v>
      </c>
    </row>
    <row r="38" spans="2:31" ht="19.5" customHeight="1">
      <c r="B38" s="25">
        <v>12</v>
      </c>
      <c r="C38" s="23"/>
      <c r="D38" s="26"/>
      <c r="E38" s="23"/>
      <c r="F38" s="50">
        <f>IF((D38&gt;=10),5*SQRT(10^(D38/20)/($M$8*1.0615^(5-$G$11))),0)</f>
        <v>0</v>
      </c>
      <c r="G38" s="23"/>
      <c r="H38" s="25">
        <v>24</v>
      </c>
      <c r="I38" s="23"/>
      <c r="J38" s="26"/>
      <c r="K38" s="23"/>
      <c r="L38" s="50">
        <f>IF((J38&gt;=10),5*SQRT(10^(J38/20)/($M$8*1.0615^(5-$G$11))),0)</f>
        <v>0</v>
      </c>
      <c r="N38" s="25">
        <v>36</v>
      </c>
      <c r="O38" s="23"/>
      <c r="P38" s="26"/>
      <c r="Q38" s="23"/>
      <c r="R38" s="50">
        <f>IF((P38&gt;=10),5*SQRT(10^(P38/20)/($M$8*1.0615^(5-$G$11))),0)</f>
        <v>0</v>
      </c>
      <c r="S38" s="23"/>
      <c r="T38" s="25">
        <v>48</v>
      </c>
      <c r="U38" s="23"/>
      <c r="V38" s="26"/>
      <c r="W38" s="23"/>
      <c r="X38" s="50">
        <f>IF((V38&gt;=10),5*SQRT(10^(V38/20)/($M$8*1.0615^(5-$G$11))),0)</f>
        <v>0</v>
      </c>
      <c r="AD38" s="62">
        <v>71</v>
      </c>
      <c r="AE38" s="59">
        <v>3016</v>
      </c>
    </row>
    <row r="39" spans="2:31" ht="19.5" customHeight="1">
      <c r="B39" s="17"/>
      <c r="C39" s="17"/>
      <c r="D39" s="17"/>
      <c r="E39" s="17"/>
      <c r="F39" s="52"/>
      <c r="G39" s="17"/>
      <c r="H39" s="17"/>
      <c r="I39" s="17"/>
      <c r="J39" s="17"/>
      <c r="K39" s="17"/>
      <c r="L39" s="17"/>
      <c r="N39" s="17"/>
      <c r="O39" s="17"/>
      <c r="P39" s="17"/>
      <c r="Q39" s="17"/>
      <c r="R39" s="17"/>
      <c r="S39" s="17"/>
      <c r="T39" s="17"/>
      <c r="U39" s="17"/>
      <c r="V39" s="17"/>
      <c r="W39" s="17"/>
      <c r="X39" s="17"/>
      <c r="AD39" s="62">
        <v>71.5</v>
      </c>
      <c r="AE39" s="60">
        <v>3114</v>
      </c>
    </row>
    <row r="40" spans="2:31" ht="19.5" customHeight="1">
      <c r="B40" s="56" t="s">
        <v>45</v>
      </c>
      <c r="C40" s="17"/>
      <c r="D40" s="17"/>
      <c r="E40" s="17"/>
      <c r="G40" s="17"/>
      <c r="H40" s="17"/>
      <c r="I40" s="17"/>
      <c r="J40" s="17"/>
      <c r="K40" s="17"/>
      <c r="L40" s="17"/>
      <c r="N40" s="17"/>
      <c r="O40" s="17"/>
      <c r="P40" s="17"/>
      <c r="Q40" s="17"/>
      <c r="R40" s="15"/>
      <c r="S40" s="17"/>
      <c r="T40" s="17"/>
      <c r="U40" s="17"/>
      <c r="V40" s="17"/>
      <c r="W40" s="17"/>
      <c r="X40" s="17"/>
      <c r="AD40" s="62">
        <v>72</v>
      </c>
      <c r="AE40" s="59">
        <v>3217</v>
      </c>
    </row>
    <row r="41" spans="2:31" ht="19.5" customHeight="1">
      <c r="B41" s="17"/>
      <c r="C41" s="17"/>
      <c r="D41" s="17"/>
      <c r="E41" s="17"/>
      <c r="F41" s="17"/>
      <c r="G41" s="17"/>
      <c r="H41" s="17"/>
      <c r="I41" s="17"/>
      <c r="J41" s="17"/>
      <c r="K41" s="17"/>
      <c r="L41" s="17"/>
      <c r="N41" s="17"/>
      <c r="O41" s="17"/>
      <c r="P41" s="17"/>
      <c r="Q41" s="17"/>
      <c r="R41" s="17"/>
      <c r="S41" s="17"/>
      <c r="T41" s="17"/>
      <c r="U41" s="17"/>
      <c r="V41" s="17"/>
      <c r="W41" s="17"/>
      <c r="X41" s="17"/>
      <c r="AD41" s="62">
        <v>72.5</v>
      </c>
      <c r="AE41" s="60">
        <v>3325</v>
      </c>
    </row>
    <row r="42" spans="2:31" ht="19.5" customHeight="1">
      <c r="B42" s="17"/>
      <c r="C42" s="17"/>
      <c r="D42" s="17"/>
      <c r="E42" s="17"/>
      <c r="F42" s="52"/>
      <c r="G42" s="17"/>
      <c r="H42" s="17"/>
      <c r="I42" s="17"/>
      <c r="J42" s="17"/>
      <c r="K42" s="17"/>
      <c r="L42" s="52"/>
      <c r="N42" s="17"/>
      <c r="O42" s="17"/>
      <c r="P42" s="17"/>
      <c r="Q42" s="17"/>
      <c r="R42" s="17"/>
      <c r="S42" s="17"/>
      <c r="T42" s="17"/>
      <c r="U42" s="17"/>
      <c r="V42" s="17"/>
      <c r="W42" s="17"/>
      <c r="X42" s="17"/>
      <c r="AD42" s="62">
        <v>73</v>
      </c>
      <c r="AE42" s="59">
        <v>3437</v>
      </c>
    </row>
    <row r="43" spans="2:31" ht="19.5" customHeight="1">
      <c r="B43" s="17"/>
      <c r="C43" s="17"/>
      <c r="D43" s="17"/>
      <c r="E43" s="17"/>
      <c r="F43" s="17"/>
      <c r="G43" s="17"/>
      <c r="H43" s="17"/>
      <c r="I43" s="17"/>
      <c r="J43" s="17"/>
      <c r="K43" s="17"/>
      <c r="L43" s="17"/>
      <c r="N43" s="17"/>
      <c r="O43" s="17"/>
      <c r="P43" s="17"/>
      <c r="Q43" s="17"/>
      <c r="R43" s="17"/>
      <c r="S43" s="17"/>
      <c r="T43" s="17"/>
      <c r="U43" s="17"/>
      <c r="V43" s="17"/>
      <c r="W43" s="17"/>
      <c r="X43" s="17"/>
      <c r="AD43" s="62">
        <v>73.5</v>
      </c>
      <c r="AE43" s="60">
        <v>3556</v>
      </c>
    </row>
    <row r="44" spans="2:31" ht="19.5" customHeight="1">
      <c r="B44" s="17"/>
      <c r="C44" s="17"/>
      <c r="D44" s="17"/>
      <c r="E44" s="17"/>
      <c r="F44" s="17"/>
      <c r="G44" s="17"/>
      <c r="H44" s="17"/>
      <c r="I44" s="17"/>
      <c r="J44" s="17"/>
      <c r="K44" s="17"/>
      <c r="L44" s="17"/>
      <c r="N44" s="17"/>
      <c r="O44" s="17"/>
      <c r="P44" s="17"/>
      <c r="Q44" s="17"/>
      <c r="R44" s="17"/>
      <c r="S44" s="17"/>
      <c r="T44" s="17"/>
      <c r="U44" s="17"/>
      <c r="V44" s="17"/>
      <c r="W44" s="17"/>
      <c r="X44" s="17"/>
      <c r="AD44" s="62">
        <v>74</v>
      </c>
      <c r="AE44" s="59">
        <v>3682</v>
      </c>
    </row>
    <row r="45" spans="2:31" ht="19.5" customHeight="1">
      <c r="B45" s="17"/>
      <c r="C45" s="17"/>
      <c r="D45" s="17"/>
      <c r="E45" s="17"/>
      <c r="F45" s="17"/>
      <c r="G45" s="17"/>
      <c r="H45" s="17"/>
      <c r="I45" s="17"/>
      <c r="J45" s="17"/>
      <c r="K45" s="17"/>
      <c r="L45" s="17"/>
      <c r="N45" s="17"/>
      <c r="O45" s="17"/>
      <c r="P45" s="17"/>
      <c r="Q45" s="17"/>
      <c r="R45" s="17"/>
      <c r="S45" s="17"/>
      <c r="T45" s="17"/>
      <c r="U45" s="17"/>
      <c r="V45" s="17"/>
      <c r="W45" s="17"/>
      <c r="X45" s="17"/>
      <c r="AD45" s="62">
        <v>74.5</v>
      </c>
      <c r="AE45" s="60">
        <v>3817</v>
      </c>
    </row>
    <row r="46" spans="2:31" ht="19.5" customHeight="1">
      <c r="B46" s="17"/>
      <c r="C46" s="17"/>
      <c r="D46" s="17"/>
      <c r="E46" s="17"/>
      <c r="F46" s="17"/>
      <c r="G46" s="17"/>
      <c r="H46" s="17"/>
      <c r="I46" s="17"/>
      <c r="J46" s="17"/>
      <c r="K46" s="17"/>
      <c r="L46" s="17"/>
      <c r="N46" s="17"/>
      <c r="O46" s="17"/>
      <c r="P46" s="17"/>
      <c r="Q46" s="17"/>
      <c r="R46" s="17"/>
      <c r="S46" s="17"/>
      <c r="T46" s="17"/>
      <c r="U46" s="17"/>
      <c r="V46" s="17"/>
      <c r="W46" s="17"/>
      <c r="X46" s="17"/>
      <c r="AD46" s="62">
        <v>75</v>
      </c>
      <c r="AE46" s="59">
        <v>3964</v>
      </c>
    </row>
    <row r="47" spans="2:31" ht="19.5" customHeight="1">
      <c r="B47" s="17"/>
      <c r="C47" s="17"/>
      <c r="D47" s="17"/>
      <c r="E47" s="17"/>
      <c r="F47" s="17"/>
      <c r="G47" s="17"/>
      <c r="H47" s="17"/>
      <c r="I47" s="17"/>
      <c r="J47" s="17"/>
      <c r="K47" s="17"/>
      <c r="L47" s="17"/>
      <c r="N47" s="17"/>
      <c r="O47" s="17"/>
      <c r="P47" s="17"/>
      <c r="Q47" s="17"/>
      <c r="R47" s="17"/>
      <c r="S47" s="17"/>
      <c r="T47" s="17"/>
      <c r="U47" s="17"/>
      <c r="V47" s="17"/>
      <c r="W47" s="17"/>
      <c r="X47" s="17"/>
      <c r="AD47" s="62">
        <v>75.5</v>
      </c>
      <c r="AE47" s="60">
        <v>4125</v>
      </c>
    </row>
    <row r="48" spans="2:31" ht="19.5" customHeight="1">
      <c r="B48" s="17"/>
      <c r="C48" s="17"/>
      <c r="D48" s="17"/>
      <c r="E48" s="17"/>
      <c r="F48" s="17"/>
      <c r="G48" s="17"/>
      <c r="H48" s="17"/>
      <c r="I48" s="17"/>
      <c r="J48" s="17"/>
      <c r="K48" s="17"/>
      <c r="L48" s="17"/>
      <c r="N48" s="17"/>
      <c r="O48" s="17"/>
      <c r="P48" s="17"/>
      <c r="Q48" s="17"/>
      <c r="R48" s="17"/>
      <c r="S48" s="17"/>
      <c r="T48" s="17"/>
      <c r="U48" s="17"/>
      <c r="V48" s="17"/>
      <c r="W48" s="17"/>
      <c r="X48" s="17"/>
      <c r="AD48" s="62">
        <v>76</v>
      </c>
      <c r="AE48" s="59">
        <v>4305</v>
      </c>
    </row>
    <row r="49" spans="2:31" ht="19.5" customHeight="1">
      <c r="B49" s="17"/>
      <c r="C49" s="17"/>
      <c r="D49" s="17"/>
      <c r="E49" s="17"/>
      <c r="F49" s="17"/>
      <c r="G49" s="17"/>
      <c r="H49" s="17"/>
      <c r="I49" s="17"/>
      <c r="J49" s="17"/>
      <c r="K49" s="17"/>
      <c r="L49" s="17"/>
      <c r="N49" s="17"/>
      <c r="O49" s="17"/>
      <c r="P49" s="17"/>
      <c r="Q49" s="17"/>
      <c r="R49" s="17"/>
      <c r="S49" s="17"/>
      <c r="T49" s="17"/>
      <c r="U49" s="17"/>
      <c r="V49" s="17"/>
      <c r="W49" s="17"/>
      <c r="X49" s="17"/>
      <c r="AD49" s="62">
        <v>76.5</v>
      </c>
      <c r="AE49" s="60">
        <v>4515</v>
      </c>
    </row>
    <row r="50" spans="2:31" ht="19.5" customHeight="1">
      <c r="B50" s="17"/>
      <c r="C50" s="17"/>
      <c r="D50" s="17"/>
      <c r="E50" s="17"/>
      <c r="F50" s="17"/>
      <c r="G50" s="17"/>
      <c r="H50" s="17"/>
      <c r="I50" s="17"/>
      <c r="J50" s="17"/>
      <c r="K50" s="17"/>
      <c r="L50" s="17"/>
      <c r="AD50" s="62">
        <v>77</v>
      </c>
      <c r="AE50" s="61">
        <v>4776</v>
      </c>
    </row>
    <row r="51" spans="2:31" ht="19.5" customHeight="1">
      <c r="B51" s="17"/>
      <c r="C51" s="17"/>
      <c r="D51" s="17"/>
      <c r="E51" s="17"/>
      <c r="F51" s="17"/>
      <c r="G51" s="17"/>
      <c r="H51" s="17"/>
      <c r="I51" s="17"/>
      <c r="J51" s="17"/>
      <c r="K51" s="17"/>
      <c r="L51" s="17"/>
      <c r="AD51" s="63"/>
      <c r="AE51" s="64"/>
    </row>
    <row r="52" spans="2:31" ht="19.5" customHeight="1">
      <c r="B52" s="17"/>
      <c r="C52" s="17"/>
      <c r="D52" s="17"/>
      <c r="E52" s="17"/>
      <c r="F52" s="17"/>
      <c r="G52" s="17"/>
      <c r="H52" s="17"/>
      <c r="I52" s="17"/>
      <c r="J52" s="17"/>
      <c r="K52" s="17"/>
      <c r="L52" s="17"/>
      <c r="AD52" s="63"/>
      <c r="AE52" s="65"/>
    </row>
    <row r="53" spans="2:31" ht="19.5" customHeight="1">
      <c r="B53" s="17"/>
      <c r="C53" s="17"/>
      <c r="D53" s="17"/>
      <c r="E53" s="17"/>
      <c r="F53" s="17"/>
      <c r="G53" s="17"/>
      <c r="H53" s="17"/>
      <c r="I53" s="17"/>
      <c r="J53" s="17"/>
      <c r="K53" s="17"/>
      <c r="L53" s="17"/>
      <c r="AD53" s="63"/>
      <c r="AE53" s="64"/>
    </row>
    <row r="54" spans="2:31" ht="19.5" customHeight="1">
      <c r="B54" s="17"/>
      <c r="C54" s="17"/>
      <c r="D54" s="17"/>
      <c r="E54" s="17"/>
      <c r="F54" s="17"/>
      <c r="G54" s="17"/>
      <c r="H54" s="17"/>
      <c r="I54" s="17"/>
      <c r="J54" s="17"/>
      <c r="K54" s="17"/>
      <c r="L54" s="17"/>
      <c r="AD54" s="63"/>
      <c r="AE54" s="65"/>
    </row>
    <row r="55" ht="19.5" customHeight="1"/>
    <row r="56" ht="19.5" customHeight="1"/>
    <row r="57" ht="19.5" customHeight="1"/>
  </sheetData>
  <sheetProtection password="D3FB" sheet="1" objects="1" scenarios="1" selectLockedCells="1"/>
  <mergeCells count="15">
    <mergeCell ref="R11:T11"/>
    <mergeCell ref="V11:X11"/>
    <mergeCell ref="R9:T9"/>
    <mergeCell ref="B11:D11"/>
    <mergeCell ref="B9:E9"/>
    <mergeCell ref="J11:M11"/>
    <mergeCell ref="B7:I7"/>
    <mergeCell ref="V9:X9"/>
    <mergeCell ref="M7:P7"/>
    <mergeCell ref="N9:P9"/>
    <mergeCell ref="J7:L7"/>
    <mergeCell ref="R7:T7"/>
    <mergeCell ref="W7:X7"/>
    <mergeCell ref="J9:M9"/>
    <mergeCell ref="M8:N8"/>
  </mergeCells>
  <conditionalFormatting sqref="R17 L17 L19 F17 L21 L23 L25 L27 L29 L31 L33 L35 L37 F19 F21 F23 F25 F27 F29 F31 F33 F35 F37 R19 R21 R23 R25 R27 R29 R31 R33 R35 R37 X17 X19 X21 X23 X25 X27 X29 X31 X33 X35 X37">
    <cfRule type="cellIs" priority="1" dxfId="4" operator="lessThan" stopIfTrue="1">
      <formula>80</formula>
    </cfRule>
  </conditionalFormatting>
  <conditionalFormatting sqref="D17 J19 P17 P19 P21 P23 P25 P27 P29 P31 P33 P35 P37 D19 D21 D23 D25 D27 D29 D31 D33 D35 D37 J21 J23 J25 J27 J29 J31 J33 J35 J37 J17 V17 V19 V21 V23 V25 V27 V29 V31 V33 V35 V37">
    <cfRule type="cellIs" priority="2" dxfId="2" operator="notBetween" stopIfTrue="1">
      <formula>65</formula>
      <formula>88</formula>
    </cfRule>
  </conditionalFormatting>
  <conditionalFormatting sqref="G11:H11">
    <cfRule type="cellIs" priority="3" dxfId="18" operator="between" stopIfTrue="1">
      <formula>1</formula>
      <formula>10</formula>
    </cfRule>
  </conditionalFormatting>
  <conditionalFormatting sqref="F16 R16 R18 R20 R22 R24 R26 R28 R30 R32 R34 R36 R38 F18 F20 F22 F24 F26 F28 F30 F32 F34 F36 F38 L16 L18 L20 L22 L24 L26 L28 L30 L32 L34 L36 L38 X16 X18 X20 X22 X24 X26 X28 X30 X32 X34 X36 X38">
    <cfRule type="cellIs" priority="4" dxfId="0" operator="notBetween" stopIfTrue="1">
      <formula>113</formula>
      <formula>15000</formula>
    </cfRule>
  </conditionalFormatting>
  <conditionalFormatting sqref="D16 D18 D20 D22 D24 D26 D28 D30 D32 D34 D36 D38 J16 J18 J20 J22 J24 J26 J28 J30 J32 J34 J36 J38 P16 P18 P20 P22 P24 P26 P28 P30 P32 P34 P36 P38 V16 V18 V20 V22 V24 V26 V28 V30 V32 V34 V36 V38">
    <cfRule type="cellIs" priority="5" dxfId="1" operator="notBetween" stopIfTrue="1">
      <formula>10</formula>
      <formula>65</formula>
    </cfRule>
  </conditionalFormatting>
  <dataValidations count="1">
    <dataValidation type="list" allowBlank="1" showInputMessage="1" showErrorMessage="1" sqref="G9">
      <formula1>$H$9:$I$9</formula1>
    </dataValidation>
  </dataValidation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tabColor indexed="34"/>
  </sheetPr>
  <dimension ref="B2:AG54"/>
  <sheetViews>
    <sheetView showGridLines="0" workbookViewId="0" topLeftCell="A1">
      <selection activeCell="D16" sqref="D16"/>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 min="29" max="29" width="0" style="0" hidden="1" customWidth="1"/>
    <col min="30" max="31" width="9.140625" style="0" hidden="1" customWidth="1"/>
    <col min="32" max="33" width="0" style="0" hidden="1" customWidth="1"/>
  </cols>
  <sheetData>
    <row r="1" ht="15" customHeight="1"/>
    <row r="2" ht="15" customHeight="1">
      <c r="AG2">
        <v>30</v>
      </c>
    </row>
    <row r="3" ht="15" customHeight="1">
      <c r="AG3">
        <v>29</v>
      </c>
    </row>
    <row r="4" ht="15" customHeight="1">
      <c r="AG4">
        <v>28</v>
      </c>
    </row>
    <row r="5" spans="16:33" ht="15" customHeight="1">
      <c r="P5" s="55" t="s">
        <v>14</v>
      </c>
      <c r="AG5">
        <v>27</v>
      </c>
    </row>
    <row r="6" spans="9:33" ht="15" customHeight="1" thickBot="1">
      <c r="I6" s="1"/>
      <c r="AG6">
        <v>26</v>
      </c>
    </row>
    <row r="7" spans="2:33" ht="19.5" customHeight="1" thickBot="1">
      <c r="B7" s="104" t="s">
        <v>35</v>
      </c>
      <c r="C7" s="105"/>
      <c r="D7" s="105"/>
      <c r="E7" s="105"/>
      <c r="F7" s="105"/>
      <c r="G7" s="105"/>
      <c r="H7" s="105"/>
      <c r="I7" s="106"/>
      <c r="J7" s="107" t="s">
        <v>37</v>
      </c>
      <c r="K7" s="108"/>
      <c r="L7" s="108"/>
      <c r="M7" s="98" t="s">
        <v>38</v>
      </c>
      <c r="N7" s="98"/>
      <c r="O7" s="98"/>
      <c r="P7" s="99"/>
      <c r="R7" s="100" t="s">
        <v>25</v>
      </c>
      <c r="S7" s="101"/>
      <c r="T7" s="102"/>
      <c r="V7" s="54">
        <f>(SUM(F16:F38)+SUM(L16:L38)+SUM(R16:R38)+SUM(X16:X38))/1000</f>
        <v>0</v>
      </c>
      <c r="W7" s="112" t="s">
        <v>31</v>
      </c>
      <c r="X7" s="113"/>
      <c r="AD7" s="57" t="s">
        <v>12</v>
      </c>
      <c r="AE7" s="58" t="s">
        <v>29</v>
      </c>
      <c r="AG7">
        <v>25</v>
      </c>
    </row>
    <row r="8" spans="2:33" ht="19.5" customHeight="1" thickBot="1">
      <c r="B8" s="18"/>
      <c r="C8" s="18"/>
      <c r="D8" s="18"/>
      <c r="E8" s="18"/>
      <c r="I8" s="18"/>
      <c r="J8" s="18"/>
      <c r="K8" s="18"/>
      <c r="L8" s="18"/>
      <c r="M8" s="124">
        <v>0.00155</v>
      </c>
      <c r="N8" s="124"/>
      <c r="AD8" s="62">
        <v>56</v>
      </c>
      <c r="AE8" s="59">
        <v>944</v>
      </c>
      <c r="AG8">
        <v>24</v>
      </c>
    </row>
    <row r="9" spans="2:33" ht="19.5" customHeight="1" thickBot="1">
      <c r="B9" s="121" t="s">
        <v>40</v>
      </c>
      <c r="C9" s="121"/>
      <c r="D9" s="121"/>
      <c r="E9" s="122"/>
      <c r="F9" s="26">
        <v>6</v>
      </c>
      <c r="G9" s="126" t="s">
        <v>20</v>
      </c>
      <c r="H9" s="82" t="s">
        <v>20</v>
      </c>
      <c r="I9" s="83" t="s">
        <v>39</v>
      </c>
      <c r="J9" s="103" t="s">
        <v>26</v>
      </c>
      <c r="K9" s="103"/>
      <c r="L9" s="103"/>
      <c r="M9" s="103"/>
      <c r="N9" s="117" t="s">
        <v>28</v>
      </c>
      <c r="O9" s="117"/>
      <c r="P9" s="117"/>
      <c r="R9" s="109" t="s">
        <v>32</v>
      </c>
      <c r="S9" s="110"/>
      <c r="T9" s="111"/>
      <c r="V9" s="118">
        <f>'Air lost per orifices'!K15</f>
        <v>24</v>
      </c>
      <c r="W9" s="119"/>
      <c r="X9" s="120"/>
      <c r="AD9" s="62">
        <v>56.5</v>
      </c>
      <c r="AE9" s="60">
        <v>998</v>
      </c>
      <c r="AG9">
        <v>23</v>
      </c>
    </row>
    <row r="10" spans="2:33" ht="6.75" customHeight="1" thickBot="1">
      <c r="B10" s="35"/>
      <c r="C10" s="35"/>
      <c r="D10" s="35"/>
      <c r="E10" s="35"/>
      <c r="F10" s="53"/>
      <c r="G10" s="53"/>
      <c r="H10" s="53"/>
      <c r="I10" s="11"/>
      <c r="R10" s="21"/>
      <c r="S10" s="21"/>
      <c r="T10" s="21"/>
      <c r="AD10" s="62">
        <v>57</v>
      </c>
      <c r="AE10" s="59">
        <v>1053</v>
      </c>
      <c r="AG10">
        <v>22</v>
      </c>
    </row>
    <row r="11" spans="2:33" ht="19.5" customHeight="1" thickBot="1">
      <c r="B11" s="95" t="s">
        <v>16</v>
      </c>
      <c r="C11" s="96"/>
      <c r="D11" s="97"/>
      <c r="F11" s="81">
        <f>IF(G9="psi",F9/14.5,F9)</f>
        <v>6</v>
      </c>
      <c r="G11" s="127">
        <f>IF(F11&gt;=1,IF(F11&lt;=10,F11,nan),nan)</f>
        <v>6</v>
      </c>
      <c r="H11" s="84" t="s">
        <v>20</v>
      </c>
      <c r="I11" s="11"/>
      <c r="J11" s="123"/>
      <c r="K11" s="123"/>
      <c r="L11" s="123"/>
      <c r="M11" s="123"/>
      <c r="R11" s="100" t="s">
        <v>27</v>
      </c>
      <c r="S11" s="101"/>
      <c r="T11" s="102"/>
      <c r="V11" s="114">
        <f>V7*(V9/1000)*24*365</f>
        <v>0</v>
      </c>
      <c r="W11" s="115"/>
      <c r="X11" s="116"/>
      <c r="AD11" s="62">
        <v>57.5</v>
      </c>
      <c r="AE11" s="60">
        <v>1108</v>
      </c>
      <c r="AG11">
        <v>21</v>
      </c>
    </row>
    <row r="12" spans="9:33" ht="6.75" customHeight="1">
      <c r="I12" s="11"/>
      <c r="J12" s="35"/>
      <c r="K12" s="35"/>
      <c r="L12" s="35"/>
      <c r="N12" s="11"/>
      <c r="O12" s="11"/>
      <c r="P12" s="11"/>
      <c r="Q12" s="11"/>
      <c r="R12" s="11"/>
      <c r="S12" s="11"/>
      <c r="T12" s="11"/>
      <c r="U12" s="11"/>
      <c r="V12" s="11"/>
      <c r="W12" s="11"/>
      <c r="X12" s="11"/>
      <c r="AD12" s="62">
        <v>58</v>
      </c>
      <c r="AE12" s="59">
        <v>1164</v>
      </c>
      <c r="AG12">
        <v>20</v>
      </c>
    </row>
    <row r="13" spans="2:33" ht="19.5" customHeight="1" thickBot="1">
      <c r="B13" s="11"/>
      <c r="C13" s="11"/>
      <c r="D13" s="11"/>
      <c r="E13" s="11"/>
      <c r="F13" s="11"/>
      <c r="G13" s="11"/>
      <c r="H13" s="11"/>
      <c r="I13" s="11"/>
      <c r="J13" s="11"/>
      <c r="K13" s="11"/>
      <c r="L13" s="11"/>
      <c r="AD13" s="62">
        <v>58.5</v>
      </c>
      <c r="AE13" s="60">
        <v>1221</v>
      </c>
      <c r="AG13">
        <v>19</v>
      </c>
    </row>
    <row r="14" spans="2:33" ht="19.5" customHeight="1" thickBot="1">
      <c r="B14" s="22" t="s">
        <v>11</v>
      </c>
      <c r="C14" s="23"/>
      <c r="D14" s="22" t="s">
        <v>12</v>
      </c>
      <c r="E14" s="23"/>
      <c r="F14" s="24" t="s">
        <v>24</v>
      </c>
      <c r="G14" s="23"/>
      <c r="H14" s="22" t="s">
        <v>11</v>
      </c>
      <c r="I14" s="23"/>
      <c r="J14" s="22" t="s">
        <v>12</v>
      </c>
      <c r="K14" s="23"/>
      <c r="L14" s="24" t="s">
        <v>24</v>
      </c>
      <c r="N14" s="22" t="s">
        <v>11</v>
      </c>
      <c r="O14" s="23"/>
      <c r="P14" s="22" t="s">
        <v>12</v>
      </c>
      <c r="Q14" s="23"/>
      <c r="R14" s="24" t="s">
        <v>24</v>
      </c>
      <c r="S14" s="23"/>
      <c r="T14" s="22" t="s">
        <v>11</v>
      </c>
      <c r="U14" s="23"/>
      <c r="V14" s="22" t="s">
        <v>12</v>
      </c>
      <c r="W14" s="23"/>
      <c r="X14" s="24" t="s">
        <v>24</v>
      </c>
      <c r="AD14" s="62">
        <v>59</v>
      </c>
      <c r="AE14" s="59">
        <v>1278</v>
      </c>
      <c r="AG14">
        <v>18</v>
      </c>
    </row>
    <row r="15" spans="2:33" ht="19.5" customHeight="1">
      <c r="B15" s="23"/>
      <c r="C15" s="23"/>
      <c r="D15" s="23"/>
      <c r="E15" s="23"/>
      <c r="F15" s="23"/>
      <c r="G15" s="23"/>
      <c r="H15" s="23"/>
      <c r="I15" s="23"/>
      <c r="J15" s="23"/>
      <c r="K15" s="23"/>
      <c r="L15" s="23"/>
      <c r="AD15" s="62">
        <v>59.5</v>
      </c>
      <c r="AE15" s="60">
        <v>1336</v>
      </c>
      <c r="AG15">
        <v>17</v>
      </c>
    </row>
    <row r="16" spans="2:33" ht="19.5" customHeight="1">
      <c r="B16" s="25">
        <v>1</v>
      </c>
      <c r="C16" s="23"/>
      <c r="D16" s="26"/>
      <c r="E16" s="23"/>
      <c r="F16" s="50">
        <f>IF((D16&gt;=20),5*SQRT(10^(D16/20)/($M$8*1.0615^(5-$G$11))),0)</f>
        <v>0</v>
      </c>
      <c r="G16" s="23"/>
      <c r="H16" s="25">
        <v>13</v>
      </c>
      <c r="I16" s="23"/>
      <c r="J16" s="26"/>
      <c r="K16" s="23"/>
      <c r="L16" s="50">
        <f>IF((J16&gt;=20),5*SQRT(10^(J16/20)/($M$8*1.0615^(5-$G$11))),0)</f>
        <v>0</v>
      </c>
      <c r="N16" s="25">
        <v>25</v>
      </c>
      <c r="O16" s="23"/>
      <c r="P16" s="26"/>
      <c r="Q16" s="23"/>
      <c r="R16" s="50">
        <f>IF((P16&gt;=20),5*SQRT(10^(P16/20)/($M$8*1.0615^(5-$G$11))),0)</f>
        <v>0</v>
      </c>
      <c r="S16" s="23"/>
      <c r="T16" s="25">
        <v>37</v>
      </c>
      <c r="U16" s="23"/>
      <c r="V16" s="26"/>
      <c r="W16" s="23"/>
      <c r="X16" s="50">
        <f>IF((V16&gt;=20),5*SQRT(10^(V16/20)/($M$8*1.0615^(5-$G$11))),0)</f>
        <v>0</v>
      </c>
      <c r="AD16" s="62">
        <v>60</v>
      </c>
      <c r="AE16" s="59">
        <v>1396</v>
      </c>
      <c r="AG16">
        <v>16</v>
      </c>
    </row>
    <row r="17" spans="2:33" ht="9.75" customHeight="1">
      <c r="B17" s="23"/>
      <c r="C17" s="23"/>
      <c r="D17" s="23"/>
      <c r="E17" s="23"/>
      <c r="F17" s="51"/>
      <c r="G17" s="23"/>
      <c r="H17" s="23"/>
      <c r="I17" s="23"/>
      <c r="J17" s="23"/>
      <c r="K17" s="23"/>
      <c r="L17" s="51"/>
      <c r="N17" s="23"/>
      <c r="O17" s="23"/>
      <c r="P17" s="23"/>
      <c r="Q17" s="23"/>
      <c r="R17" s="51"/>
      <c r="S17" s="23"/>
      <c r="T17" s="23"/>
      <c r="U17" s="23"/>
      <c r="V17" s="23"/>
      <c r="W17" s="23"/>
      <c r="X17" s="51"/>
      <c r="AD17" s="62">
        <v>60.5</v>
      </c>
      <c r="AE17" s="60">
        <v>1455</v>
      </c>
      <c r="AG17">
        <v>15</v>
      </c>
    </row>
    <row r="18" spans="2:33" ht="19.5" customHeight="1">
      <c r="B18" s="25">
        <v>2</v>
      </c>
      <c r="C18" s="23"/>
      <c r="D18" s="26"/>
      <c r="E18" s="23"/>
      <c r="F18" s="50">
        <f>IF((D18&gt;=20),5*SQRT(10^(D18/20)/($M$8*1.0615^(5-$G$11))),0)</f>
        <v>0</v>
      </c>
      <c r="G18" s="23"/>
      <c r="H18" s="25">
        <v>14</v>
      </c>
      <c r="I18" s="23"/>
      <c r="J18" s="26"/>
      <c r="K18" s="23"/>
      <c r="L18" s="50">
        <f>IF((J18&gt;=20),5*SQRT(10^(J18/20)/($M$8*1.0615^(5-$G$11))),0)</f>
        <v>0</v>
      </c>
      <c r="N18" s="25">
        <v>26</v>
      </c>
      <c r="O18" s="23"/>
      <c r="P18" s="26"/>
      <c r="Q18" s="23"/>
      <c r="R18" s="50">
        <f>IF((P18&gt;=20),5*SQRT(10^(P18/20)/($M$8*1.0615^(5-$G$11))),0)</f>
        <v>0</v>
      </c>
      <c r="S18" s="23"/>
      <c r="T18" s="25">
        <v>38</v>
      </c>
      <c r="U18" s="23"/>
      <c r="V18" s="26"/>
      <c r="W18" s="23"/>
      <c r="X18" s="50">
        <f>IF((V18&gt;=20),5*SQRT(10^(V18/20)/($M$8*1.0615^(5-$G$11))),0)</f>
        <v>0</v>
      </c>
      <c r="AD18" s="62">
        <v>61</v>
      </c>
      <c r="AE18" s="59">
        <v>1516</v>
      </c>
      <c r="AG18">
        <v>14</v>
      </c>
    </row>
    <row r="19" spans="2:33" ht="9.75" customHeight="1">
      <c r="B19" s="23"/>
      <c r="C19" s="23"/>
      <c r="D19" s="23"/>
      <c r="E19" s="23"/>
      <c r="F19" s="51"/>
      <c r="G19" s="23"/>
      <c r="H19" s="23"/>
      <c r="I19" s="23"/>
      <c r="J19" s="23"/>
      <c r="K19" s="23"/>
      <c r="L19" s="51"/>
      <c r="N19" s="23"/>
      <c r="O19" s="23"/>
      <c r="P19" s="23"/>
      <c r="Q19" s="23"/>
      <c r="R19" s="51"/>
      <c r="S19" s="23"/>
      <c r="T19" s="23"/>
      <c r="U19" s="23"/>
      <c r="V19" s="23"/>
      <c r="W19" s="23"/>
      <c r="X19" s="51"/>
      <c r="AD19" s="62">
        <v>61.5</v>
      </c>
      <c r="AE19" s="60">
        <v>1578</v>
      </c>
      <c r="AG19">
        <v>13</v>
      </c>
    </row>
    <row r="20" spans="2:33" ht="19.5" customHeight="1">
      <c r="B20" s="25">
        <v>3</v>
      </c>
      <c r="C20" s="23"/>
      <c r="D20" s="26"/>
      <c r="E20" s="23"/>
      <c r="F20" s="50">
        <f>IF((D20&gt;=20),5*SQRT(10^(D20/20)/($M$8*1.0615^(5-$G$11))),0)</f>
        <v>0</v>
      </c>
      <c r="G20" s="23"/>
      <c r="H20" s="25">
        <v>15</v>
      </c>
      <c r="I20" s="23"/>
      <c r="J20" s="26"/>
      <c r="K20" s="23"/>
      <c r="L20" s="50">
        <f>IF((J20&gt;=20),5*SQRT(10^(J20/20)/($M$8*1.0615^(5-$G$11))),0)</f>
        <v>0</v>
      </c>
      <c r="N20" s="25">
        <v>27</v>
      </c>
      <c r="O20" s="23"/>
      <c r="P20" s="26"/>
      <c r="Q20" s="23"/>
      <c r="R20" s="50">
        <f>IF((P20&gt;=20),5*SQRT(10^(P20/20)/($M$8*1.0615^(5-$G$11))),0)</f>
        <v>0</v>
      </c>
      <c r="S20" s="23"/>
      <c r="T20" s="25">
        <v>39</v>
      </c>
      <c r="U20" s="23"/>
      <c r="V20" s="26"/>
      <c r="W20" s="23"/>
      <c r="X20" s="50">
        <f>IF((V20&gt;=20),5*SQRT(10^(V20/20)/($M$8*1.0615^(5-$G$11))),0)</f>
        <v>0</v>
      </c>
      <c r="AD20" s="62">
        <v>62</v>
      </c>
      <c r="AE20" s="59">
        <v>1632</v>
      </c>
      <c r="AG20">
        <v>12</v>
      </c>
    </row>
    <row r="21" spans="2:33" ht="9.75" customHeight="1">
      <c r="B21" s="23"/>
      <c r="C21" s="23"/>
      <c r="D21" s="23"/>
      <c r="E21" s="23"/>
      <c r="F21" s="51"/>
      <c r="G21" s="23"/>
      <c r="H21" s="23"/>
      <c r="I21" s="23"/>
      <c r="J21" s="23"/>
      <c r="K21" s="23"/>
      <c r="L21" s="51"/>
      <c r="N21" s="23"/>
      <c r="O21" s="23"/>
      <c r="P21" s="23"/>
      <c r="Q21" s="23"/>
      <c r="R21" s="51"/>
      <c r="S21" s="23"/>
      <c r="T21" s="23"/>
      <c r="U21" s="23"/>
      <c r="V21" s="23"/>
      <c r="W21" s="23"/>
      <c r="X21" s="51"/>
      <c r="AD21" s="62">
        <v>62.5</v>
      </c>
      <c r="AE21" s="60">
        <v>1704</v>
      </c>
      <c r="AG21">
        <v>11</v>
      </c>
    </row>
    <row r="22" spans="2:33" ht="19.5" customHeight="1">
      <c r="B22" s="25">
        <v>4</v>
      </c>
      <c r="C22" s="23"/>
      <c r="D22" s="26"/>
      <c r="E22" s="23"/>
      <c r="F22" s="50">
        <f>IF((D22&gt;=20),5*SQRT(10^(D22/20)/($M$8*1.0615^(5-$G$11))),0)</f>
        <v>0</v>
      </c>
      <c r="G22" s="23"/>
      <c r="H22" s="25">
        <v>16</v>
      </c>
      <c r="I22" s="23"/>
      <c r="J22" s="26"/>
      <c r="K22" s="23"/>
      <c r="L22" s="50">
        <f>IF((J22&gt;=20),5*SQRT(10^(J22/20)/($M$8*1.0615^(5-$G$11))),0)</f>
        <v>0</v>
      </c>
      <c r="N22" s="25">
        <v>28</v>
      </c>
      <c r="O22" s="23"/>
      <c r="P22" s="26"/>
      <c r="Q22" s="23"/>
      <c r="R22" s="50">
        <f>IF((P22&gt;=20),5*SQRT(10^(P22/20)/($M$8*1.0615^(5-$G$11))),0)</f>
        <v>0</v>
      </c>
      <c r="S22" s="23"/>
      <c r="T22" s="25">
        <v>40</v>
      </c>
      <c r="U22" s="23"/>
      <c r="V22" s="26"/>
      <c r="W22" s="23"/>
      <c r="X22" s="50">
        <f>IF((V22&gt;=20),5*SQRT(10^(V22/20)/($M$8*1.0615^(5-$G$11))),0)</f>
        <v>0</v>
      </c>
      <c r="AD22" s="62">
        <v>63</v>
      </c>
      <c r="AE22" s="59">
        <v>1769</v>
      </c>
      <c r="AG22">
        <v>10</v>
      </c>
    </row>
    <row r="23" spans="2:33" ht="9.75" customHeight="1">
      <c r="B23" s="23"/>
      <c r="C23" s="23"/>
      <c r="D23" s="23"/>
      <c r="E23" s="23"/>
      <c r="F23" s="51"/>
      <c r="G23" s="23"/>
      <c r="H23" s="23"/>
      <c r="I23" s="23"/>
      <c r="J23" s="23"/>
      <c r="K23" s="23"/>
      <c r="L23" s="51"/>
      <c r="N23" s="23"/>
      <c r="O23" s="23"/>
      <c r="P23" s="23"/>
      <c r="Q23" s="23"/>
      <c r="R23" s="51"/>
      <c r="S23" s="23"/>
      <c r="T23" s="23"/>
      <c r="U23" s="23"/>
      <c r="V23" s="23"/>
      <c r="W23" s="23"/>
      <c r="X23" s="51"/>
      <c r="AD23" s="62">
        <v>63.5</v>
      </c>
      <c r="AE23" s="60">
        <v>1835</v>
      </c>
      <c r="AG23">
        <v>9</v>
      </c>
    </row>
    <row r="24" spans="2:33" ht="19.5" customHeight="1">
      <c r="B24" s="25">
        <v>5</v>
      </c>
      <c r="C24" s="23"/>
      <c r="D24" s="26"/>
      <c r="E24" s="23"/>
      <c r="F24" s="50">
        <f>IF((D24&gt;=20),5*SQRT(10^(D24/20)/($M$8*1.0615^(5-$G$11))),0)</f>
        <v>0</v>
      </c>
      <c r="G24" s="23"/>
      <c r="H24" s="25">
        <v>17</v>
      </c>
      <c r="I24" s="23"/>
      <c r="J24" s="26"/>
      <c r="K24" s="23"/>
      <c r="L24" s="50">
        <f>IF((J24&gt;=20),5*SQRT(10^(J24/20)/($M$8*1.0615^(5-$G$11))),0)</f>
        <v>0</v>
      </c>
      <c r="N24" s="25">
        <v>29</v>
      </c>
      <c r="O24" s="23"/>
      <c r="P24" s="26"/>
      <c r="Q24" s="23"/>
      <c r="R24" s="50">
        <f>IF((P24&gt;=20),5*SQRT(10^(P24/20)/($M$8*1.0615^(5-$G$11))),0)</f>
        <v>0</v>
      </c>
      <c r="S24" s="23"/>
      <c r="T24" s="25">
        <v>41</v>
      </c>
      <c r="U24" s="23"/>
      <c r="V24" s="26"/>
      <c r="W24" s="23"/>
      <c r="X24" s="50">
        <f>IF((V24&gt;=20),5*SQRT(10^(V24/20)/($M$8*1.0615^(5-$G$11))),0)</f>
        <v>0</v>
      </c>
      <c r="AD24" s="62">
        <v>64</v>
      </c>
      <c r="AE24" s="59">
        <v>1902</v>
      </c>
      <c r="AG24">
        <v>8</v>
      </c>
    </row>
    <row r="25" spans="2:31" ht="9.75" customHeight="1">
      <c r="B25" s="23"/>
      <c r="C25" s="23"/>
      <c r="D25" s="23"/>
      <c r="E25" s="23"/>
      <c r="F25" s="51"/>
      <c r="G25" s="23"/>
      <c r="H25" s="23"/>
      <c r="I25" s="23"/>
      <c r="J25" s="23"/>
      <c r="K25" s="23"/>
      <c r="L25" s="51"/>
      <c r="N25" s="23"/>
      <c r="O25" s="23"/>
      <c r="P25" s="23"/>
      <c r="Q25" s="23"/>
      <c r="R25" s="51"/>
      <c r="S25" s="23"/>
      <c r="T25" s="23"/>
      <c r="U25" s="23"/>
      <c r="V25" s="23"/>
      <c r="W25" s="23"/>
      <c r="X25" s="51"/>
      <c r="AD25" s="62">
        <v>64.5</v>
      </c>
      <c r="AE25" s="60">
        <v>1970</v>
      </c>
    </row>
    <row r="26" spans="2:31" ht="19.5" customHeight="1">
      <c r="B26" s="25">
        <v>6</v>
      </c>
      <c r="C26" s="23"/>
      <c r="D26" s="26"/>
      <c r="E26" s="23"/>
      <c r="F26" s="50">
        <f>IF((D26&gt;=20),5*SQRT(10^(D26/20)/($M$8*1.0615^(5-$G$11))),0)</f>
        <v>0</v>
      </c>
      <c r="G26" s="23"/>
      <c r="H26" s="25">
        <v>18</v>
      </c>
      <c r="I26" s="23"/>
      <c r="J26" s="26"/>
      <c r="K26" s="23"/>
      <c r="L26" s="50">
        <f>IF((J26&gt;=20),5*SQRT(10^(J26/20)/($M$8*1.0615^(5-$G$11))),0)</f>
        <v>0</v>
      </c>
      <c r="N26" s="25">
        <v>30</v>
      </c>
      <c r="O26" s="23"/>
      <c r="P26" s="26"/>
      <c r="Q26" s="23"/>
      <c r="R26" s="50">
        <f>IF((P26&gt;=20),5*SQRT(10^(P26/20)/($M$8*1.0615^(5-$G$11))),0)</f>
        <v>0</v>
      </c>
      <c r="S26" s="23"/>
      <c r="T26" s="25">
        <v>42</v>
      </c>
      <c r="U26" s="23"/>
      <c r="V26" s="26"/>
      <c r="W26" s="23"/>
      <c r="X26" s="50">
        <f>IF((V26&gt;=20),5*SQRT(10^(V26/20)/($M$8*1.0615^(5-$G$11))),0)</f>
        <v>0</v>
      </c>
      <c r="AD26" s="62">
        <v>65</v>
      </c>
      <c r="AE26" s="59">
        <v>2039</v>
      </c>
    </row>
    <row r="27" spans="2:31" ht="9.75" customHeight="1">
      <c r="B27" s="23"/>
      <c r="C27" s="23"/>
      <c r="D27" s="23"/>
      <c r="E27" s="23"/>
      <c r="F27" s="51"/>
      <c r="G27" s="23"/>
      <c r="H27" s="23"/>
      <c r="I27" s="23"/>
      <c r="J27" s="23"/>
      <c r="K27" s="23"/>
      <c r="L27" s="51"/>
      <c r="N27" s="23"/>
      <c r="O27" s="23"/>
      <c r="P27" s="23"/>
      <c r="Q27" s="23"/>
      <c r="R27" s="51"/>
      <c r="S27" s="23"/>
      <c r="T27" s="23"/>
      <c r="U27" s="23"/>
      <c r="V27" s="23"/>
      <c r="W27" s="23"/>
      <c r="X27" s="51"/>
      <c r="AD27" s="62">
        <v>65.5</v>
      </c>
      <c r="AE27" s="60">
        <v>2110</v>
      </c>
    </row>
    <row r="28" spans="2:31" ht="19.5" customHeight="1">
      <c r="B28" s="25">
        <v>7</v>
      </c>
      <c r="C28" s="23"/>
      <c r="D28" s="26"/>
      <c r="E28" s="23"/>
      <c r="F28" s="50">
        <f>IF((D28&gt;=20),5*SQRT(10^(D28/20)/($M$8*1.0615^(5-$G$11))),0)</f>
        <v>0</v>
      </c>
      <c r="G28" s="23"/>
      <c r="H28" s="25">
        <v>19</v>
      </c>
      <c r="I28" s="23"/>
      <c r="J28" s="26"/>
      <c r="K28" s="23"/>
      <c r="L28" s="50">
        <f>IF((J28&gt;=20),5*SQRT(10^(J28/20)/($M$8*1.0615^(5-$G$11))),0)</f>
        <v>0</v>
      </c>
      <c r="N28" s="25">
        <v>31</v>
      </c>
      <c r="O28" s="23"/>
      <c r="P28" s="26"/>
      <c r="Q28" s="23"/>
      <c r="R28" s="50">
        <f>IF((P28&gt;=20),5*SQRT(10^(P28/20)/($M$8*1.0615^(5-$G$11))),0)</f>
        <v>0</v>
      </c>
      <c r="S28" s="23"/>
      <c r="T28" s="25">
        <v>43</v>
      </c>
      <c r="U28" s="23"/>
      <c r="V28" s="26"/>
      <c r="W28" s="23"/>
      <c r="X28" s="50">
        <f>IF((V28&gt;=20),5*SQRT(10^(V28/20)/($M$8*1.0615^(5-$G$11))),0)</f>
        <v>0</v>
      </c>
      <c r="AD28" s="62">
        <v>66</v>
      </c>
      <c r="AE28" s="59">
        <v>2183</v>
      </c>
    </row>
    <row r="29" spans="2:31" ht="9.75" customHeight="1">
      <c r="B29" s="23"/>
      <c r="C29" s="23"/>
      <c r="D29" s="23"/>
      <c r="E29" s="23"/>
      <c r="F29" s="51"/>
      <c r="G29" s="23"/>
      <c r="H29" s="23"/>
      <c r="I29" s="23"/>
      <c r="J29" s="23"/>
      <c r="K29" s="23"/>
      <c r="L29" s="51"/>
      <c r="N29" s="23"/>
      <c r="O29" s="23"/>
      <c r="P29" s="23"/>
      <c r="Q29" s="23"/>
      <c r="R29" s="51"/>
      <c r="S29" s="23"/>
      <c r="T29" s="23"/>
      <c r="U29" s="23"/>
      <c r="V29" s="23"/>
      <c r="W29" s="23"/>
      <c r="X29" s="51"/>
      <c r="AD29" s="62">
        <v>66.5</v>
      </c>
      <c r="AE29" s="60">
        <v>2257</v>
      </c>
    </row>
    <row r="30" spans="2:31" ht="19.5" customHeight="1">
      <c r="B30" s="25">
        <v>8</v>
      </c>
      <c r="C30" s="23"/>
      <c r="D30" s="26"/>
      <c r="E30" s="23"/>
      <c r="F30" s="50">
        <f>IF((D30&gt;=20),5*SQRT(10^(D30/20)/($M$8*1.0615^(5-$G$11))),0)</f>
        <v>0</v>
      </c>
      <c r="G30" s="23"/>
      <c r="H30" s="25">
        <v>20</v>
      </c>
      <c r="I30" s="23"/>
      <c r="J30" s="26"/>
      <c r="K30" s="23"/>
      <c r="L30" s="50">
        <f>IF((J30&gt;=20),5*SQRT(10^(J30/20)/($M$8*1.0615^(5-$G$11))),0)</f>
        <v>0</v>
      </c>
      <c r="N30" s="25">
        <v>32</v>
      </c>
      <c r="O30" s="23"/>
      <c r="P30" s="26"/>
      <c r="Q30" s="23"/>
      <c r="R30" s="50">
        <f>IF((P30&gt;=20),5*SQRT(10^(P30/20)/($M$8*1.0615^(5-$G$11))),0)</f>
        <v>0</v>
      </c>
      <c r="S30" s="23"/>
      <c r="T30" s="25">
        <v>44</v>
      </c>
      <c r="U30" s="23"/>
      <c r="V30" s="26"/>
      <c r="W30" s="23"/>
      <c r="X30" s="50">
        <f>IF((V30&gt;=20),5*SQRT(10^(V30/20)/($M$8*1.0615^(5-$G$11))),0)</f>
        <v>0</v>
      </c>
      <c r="AD30" s="62">
        <v>67</v>
      </c>
      <c r="AE30" s="59">
        <v>2332</v>
      </c>
    </row>
    <row r="31" spans="2:31" ht="9.75" customHeight="1">
      <c r="B31" s="23"/>
      <c r="C31" s="23"/>
      <c r="D31" s="23"/>
      <c r="E31" s="23"/>
      <c r="F31" s="51"/>
      <c r="G31" s="23"/>
      <c r="H31" s="23"/>
      <c r="I31" s="23"/>
      <c r="J31" s="23"/>
      <c r="K31" s="23"/>
      <c r="L31" s="51"/>
      <c r="N31" s="23"/>
      <c r="O31" s="23"/>
      <c r="P31" s="23"/>
      <c r="Q31" s="23"/>
      <c r="R31" s="51"/>
      <c r="S31" s="23"/>
      <c r="T31" s="23"/>
      <c r="U31" s="23"/>
      <c r="V31" s="23"/>
      <c r="W31" s="23"/>
      <c r="X31" s="51"/>
      <c r="AD31" s="62">
        <v>67.5</v>
      </c>
      <c r="AE31" s="60">
        <v>2410</v>
      </c>
    </row>
    <row r="32" spans="2:31" ht="19.5" customHeight="1">
      <c r="B32" s="25">
        <v>9</v>
      </c>
      <c r="C32" s="23"/>
      <c r="D32" s="26"/>
      <c r="E32" s="23"/>
      <c r="F32" s="50">
        <f>IF((D32&gt;=20),5*SQRT(10^(D32/20)/($M$8*1.0615^(5-$G$11))),0)</f>
        <v>0</v>
      </c>
      <c r="G32" s="23"/>
      <c r="H32" s="25">
        <v>21</v>
      </c>
      <c r="I32" s="23"/>
      <c r="J32" s="26"/>
      <c r="K32" s="23"/>
      <c r="L32" s="50">
        <f>IF((J32&gt;=20),5*SQRT(10^(J32/20)/($M$8*1.0615^(5-$G$11))),0)</f>
        <v>0</v>
      </c>
      <c r="N32" s="25">
        <v>33</v>
      </c>
      <c r="O32" s="23"/>
      <c r="P32" s="26"/>
      <c r="Q32" s="23"/>
      <c r="R32" s="50">
        <f>IF((P32&gt;=20),5*SQRT(10^(P32/20)/($M$8*1.0615^(5-$G$11))),0)</f>
        <v>0</v>
      </c>
      <c r="S32" s="23"/>
      <c r="T32" s="25">
        <v>45</v>
      </c>
      <c r="U32" s="23"/>
      <c r="V32" s="26"/>
      <c r="W32" s="23"/>
      <c r="X32" s="50">
        <f>IF((V32&gt;=20),5*SQRT(10^(V32/20)/($M$8*1.0615^(5-$G$11))),0)</f>
        <v>0</v>
      </c>
      <c r="AD32" s="62">
        <v>68</v>
      </c>
      <c r="AE32" s="59">
        <v>2489</v>
      </c>
    </row>
    <row r="33" spans="2:31" ht="9.75" customHeight="1">
      <c r="B33" s="23"/>
      <c r="C33" s="23"/>
      <c r="D33" s="23"/>
      <c r="E33" s="23"/>
      <c r="F33" s="51"/>
      <c r="G33" s="23"/>
      <c r="H33" s="23"/>
      <c r="I33" s="23"/>
      <c r="J33" s="23"/>
      <c r="K33" s="23"/>
      <c r="L33" s="51"/>
      <c r="N33" s="23"/>
      <c r="O33" s="23"/>
      <c r="P33" s="23"/>
      <c r="Q33" s="23"/>
      <c r="R33" s="51"/>
      <c r="S33" s="23"/>
      <c r="T33" s="23"/>
      <c r="U33" s="23"/>
      <c r="V33" s="23"/>
      <c r="W33" s="23"/>
      <c r="X33" s="51"/>
      <c r="AD33" s="62">
        <v>68.5</v>
      </c>
      <c r="AE33" s="60">
        <v>2570</v>
      </c>
    </row>
    <row r="34" spans="2:31" ht="19.5" customHeight="1">
      <c r="B34" s="25">
        <v>10</v>
      </c>
      <c r="C34" s="23"/>
      <c r="D34" s="26"/>
      <c r="E34" s="23"/>
      <c r="F34" s="50">
        <f>IF((D34&gt;=20),5*SQRT(10^(D34/20)/($M$8*1.0615^(5-$G$11))),0)</f>
        <v>0</v>
      </c>
      <c r="G34" s="23"/>
      <c r="H34" s="25">
        <v>22</v>
      </c>
      <c r="I34" s="23"/>
      <c r="J34" s="26"/>
      <c r="K34" s="23"/>
      <c r="L34" s="50">
        <f>IF((J34&gt;=20),5*SQRT(10^(J34/20)/($M$8*1.0615^(5-$G$11))),0)</f>
        <v>0</v>
      </c>
      <c r="N34" s="25">
        <v>34</v>
      </c>
      <c r="O34" s="23"/>
      <c r="P34" s="26"/>
      <c r="Q34" s="23"/>
      <c r="R34" s="50">
        <f>IF((P34&gt;=20),5*SQRT(10^(P34/20)/($M$8*1.0615^(5-$G$11))),0)</f>
        <v>0</v>
      </c>
      <c r="S34" s="23"/>
      <c r="T34" s="25">
        <v>46</v>
      </c>
      <c r="U34" s="23"/>
      <c r="V34" s="26"/>
      <c r="W34" s="23"/>
      <c r="X34" s="50">
        <f>IF((V34&gt;=20),5*SQRT(10^(V34/20)/($M$8*1.0615^(5-$G$11))),0)</f>
        <v>0</v>
      </c>
      <c r="AD34" s="62">
        <v>69</v>
      </c>
      <c r="AE34" s="59">
        <v>2654</v>
      </c>
    </row>
    <row r="35" spans="2:31" ht="9.75" customHeight="1">
      <c r="B35" s="23"/>
      <c r="C35" s="23"/>
      <c r="D35" s="23"/>
      <c r="E35" s="23"/>
      <c r="F35" s="51"/>
      <c r="G35" s="23"/>
      <c r="H35" s="23"/>
      <c r="I35" s="23"/>
      <c r="J35" s="23"/>
      <c r="K35" s="23"/>
      <c r="L35" s="51"/>
      <c r="N35" s="23"/>
      <c r="O35" s="23"/>
      <c r="P35" s="23"/>
      <c r="Q35" s="23"/>
      <c r="R35" s="51"/>
      <c r="S35" s="23"/>
      <c r="T35" s="23"/>
      <c r="U35" s="23"/>
      <c r="V35" s="23"/>
      <c r="W35" s="23"/>
      <c r="X35" s="51"/>
      <c r="AD35" s="62">
        <v>69.5</v>
      </c>
      <c r="AE35" s="60">
        <v>2740</v>
      </c>
    </row>
    <row r="36" spans="2:31" ht="19.5" customHeight="1">
      <c r="B36" s="25">
        <v>11</v>
      </c>
      <c r="C36" s="23"/>
      <c r="D36" s="26"/>
      <c r="E36" s="23"/>
      <c r="F36" s="50">
        <f>IF((D36&gt;=20),5*SQRT(10^(D36/20)/($M$8*1.0615^(5-$G$11))),0)</f>
        <v>0</v>
      </c>
      <c r="G36" s="23"/>
      <c r="H36" s="25">
        <v>23</v>
      </c>
      <c r="I36" s="23"/>
      <c r="J36" s="26"/>
      <c r="K36" s="23"/>
      <c r="L36" s="50">
        <f>IF((J36&gt;=20),5*SQRT(10^(J36/20)/($M$8*1.0615^(5-$G$11))),0)</f>
        <v>0</v>
      </c>
      <c r="N36" s="25">
        <v>35</v>
      </c>
      <c r="O36" s="23"/>
      <c r="P36" s="26"/>
      <c r="Q36" s="23"/>
      <c r="R36" s="50">
        <f>IF((P36&gt;=20),5*SQRT(10^(P36/20)/($M$8*1.0615^(5-$G$11))),0)</f>
        <v>0</v>
      </c>
      <c r="S36" s="23"/>
      <c r="T36" s="25">
        <v>47</v>
      </c>
      <c r="U36" s="23"/>
      <c r="V36" s="26"/>
      <c r="W36" s="23"/>
      <c r="X36" s="50">
        <f>IF((V36&gt;=20),5*SQRT(10^(V36/20)/($M$8*1.0615^(5-$G$11))),0)</f>
        <v>0</v>
      </c>
      <c r="AD36" s="62">
        <v>70</v>
      </c>
      <c r="AE36" s="59">
        <v>2829</v>
      </c>
    </row>
    <row r="37" spans="2:31" ht="9.75" customHeight="1">
      <c r="B37" s="23"/>
      <c r="C37" s="23"/>
      <c r="D37" s="23"/>
      <c r="E37" s="23"/>
      <c r="F37" s="51"/>
      <c r="G37" s="23"/>
      <c r="H37" s="23"/>
      <c r="I37" s="23"/>
      <c r="J37" s="23"/>
      <c r="K37" s="23"/>
      <c r="L37" s="51"/>
      <c r="N37" s="23"/>
      <c r="O37" s="23"/>
      <c r="P37" s="23"/>
      <c r="Q37" s="23"/>
      <c r="R37" s="51"/>
      <c r="S37" s="23"/>
      <c r="T37" s="23"/>
      <c r="U37" s="23"/>
      <c r="V37" s="23"/>
      <c r="W37" s="23"/>
      <c r="X37" s="51"/>
      <c r="AD37" s="62">
        <v>70.5</v>
      </c>
      <c r="AE37" s="60">
        <v>2921</v>
      </c>
    </row>
    <row r="38" spans="2:31" ht="19.5" customHeight="1">
      <c r="B38" s="25">
        <v>12</v>
      </c>
      <c r="C38" s="23"/>
      <c r="D38" s="26"/>
      <c r="E38" s="23"/>
      <c r="F38" s="50">
        <f>IF((D38&gt;=20),5*SQRT(10^(D38/20)/($M$8*1.0615^(5-$G$11))),0)</f>
        <v>0</v>
      </c>
      <c r="G38" s="23"/>
      <c r="H38" s="25">
        <v>24</v>
      </c>
      <c r="I38" s="23"/>
      <c r="J38" s="26"/>
      <c r="K38" s="23"/>
      <c r="L38" s="50">
        <f>IF((J38&gt;=20),5*SQRT(10^(J38/20)/($M$8*1.0615^(5-$G$11))),0)</f>
        <v>0</v>
      </c>
      <c r="N38" s="25">
        <v>36</v>
      </c>
      <c r="O38" s="23"/>
      <c r="P38" s="26"/>
      <c r="Q38" s="23"/>
      <c r="R38" s="50">
        <f>IF((P38&gt;=20),5*SQRT(10^(P38/20)/($M$8*1.0615^(5-$G$11))),0)</f>
        <v>0</v>
      </c>
      <c r="S38" s="23"/>
      <c r="T38" s="25">
        <v>48</v>
      </c>
      <c r="U38" s="23"/>
      <c r="V38" s="26"/>
      <c r="W38" s="23"/>
      <c r="X38" s="50">
        <f>IF((V38&gt;=20),5*SQRT(10^(V38/20)/($M$8*1.0615^(5-$G$11))),0)</f>
        <v>0</v>
      </c>
      <c r="AD38" s="62">
        <v>71</v>
      </c>
      <c r="AE38" s="59">
        <v>3016</v>
      </c>
    </row>
    <row r="39" spans="2:31" ht="19.5" customHeight="1">
      <c r="B39" s="17"/>
      <c r="C39" s="17"/>
      <c r="D39" s="17"/>
      <c r="E39" s="17"/>
      <c r="F39" s="52"/>
      <c r="G39" s="17"/>
      <c r="H39" s="17"/>
      <c r="I39" s="17"/>
      <c r="J39" s="17"/>
      <c r="K39" s="17"/>
      <c r="L39" s="17"/>
      <c r="N39" s="17"/>
      <c r="O39" s="17"/>
      <c r="P39" s="17"/>
      <c r="Q39" s="17"/>
      <c r="R39" s="17"/>
      <c r="S39" s="17"/>
      <c r="T39" s="17"/>
      <c r="U39" s="17"/>
      <c r="V39" s="17"/>
      <c r="W39" s="17"/>
      <c r="X39" s="17"/>
      <c r="AD39" s="62">
        <v>71.5</v>
      </c>
      <c r="AE39" s="60">
        <v>3114</v>
      </c>
    </row>
    <row r="40" spans="2:31" ht="19.5" customHeight="1">
      <c r="B40" s="56" t="s">
        <v>44</v>
      </c>
      <c r="C40" s="17"/>
      <c r="D40" s="17"/>
      <c r="E40" s="17"/>
      <c r="G40" s="17"/>
      <c r="H40" s="17"/>
      <c r="I40" s="17"/>
      <c r="J40" s="17"/>
      <c r="K40" s="17"/>
      <c r="L40" s="17"/>
      <c r="N40" s="17"/>
      <c r="O40" s="17"/>
      <c r="P40" s="17"/>
      <c r="Q40" s="17"/>
      <c r="R40" s="15"/>
      <c r="S40" s="17"/>
      <c r="T40" s="17"/>
      <c r="U40" s="17"/>
      <c r="V40" s="17"/>
      <c r="W40" s="17"/>
      <c r="X40" s="17"/>
      <c r="AD40" s="62">
        <v>72</v>
      </c>
      <c r="AE40" s="59">
        <v>3217</v>
      </c>
    </row>
    <row r="41" spans="2:31" ht="19.5" customHeight="1">
      <c r="B41" s="17"/>
      <c r="C41" s="17"/>
      <c r="D41" s="17"/>
      <c r="E41" s="17"/>
      <c r="F41" s="17"/>
      <c r="G41" s="17"/>
      <c r="H41" s="17"/>
      <c r="I41" s="17"/>
      <c r="J41" s="17"/>
      <c r="K41" s="17"/>
      <c r="L41" s="17"/>
      <c r="N41" s="17"/>
      <c r="O41" s="17"/>
      <c r="P41" s="17"/>
      <c r="Q41" s="17"/>
      <c r="R41" s="17"/>
      <c r="S41" s="17"/>
      <c r="T41" s="17"/>
      <c r="U41" s="17"/>
      <c r="V41" s="17"/>
      <c r="W41" s="17"/>
      <c r="X41" s="17"/>
      <c r="AD41" s="62">
        <v>72.5</v>
      </c>
      <c r="AE41" s="60">
        <v>3325</v>
      </c>
    </row>
    <row r="42" spans="2:31" ht="19.5" customHeight="1">
      <c r="B42" s="17"/>
      <c r="C42" s="17"/>
      <c r="D42" s="17"/>
      <c r="E42" s="17"/>
      <c r="F42" s="52"/>
      <c r="G42" s="17"/>
      <c r="H42" s="17"/>
      <c r="I42" s="17"/>
      <c r="J42" s="17"/>
      <c r="K42" s="17"/>
      <c r="L42" s="52"/>
      <c r="N42" s="17"/>
      <c r="O42" s="17"/>
      <c r="P42" s="17"/>
      <c r="Q42" s="17"/>
      <c r="R42" s="17"/>
      <c r="S42" s="17"/>
      <c r="T42" s="17"/>
      <c r="U42" s="17"/>
      <c r="V42" s="17"/>
      <c r="W42" s="17"/>
      <c r="X42" s="17"/>
      <c r="AD42" s="62">
        <v>73</v>
      </c>
      <c r="AE42" s="59">
        <v>3437</v>
      </c>
    </row>
    <row r="43" spans="2:31" ht="19.5" customHeight="1">
      <c r="B43" s="17"/>
      <c r="C43" s="17"/>
      <c r="D43" s="17"/>
      <c r="E43" s="17"/>
      <c r="F43" s="17"/>
      <c r="G43" s="17"/>
      <c r="H43" s="17"/>
      <c r="I43" s="17"/>
      <c r="J43" s="17"/>
      <c r="K43" s="17"/>
      <c r="L43" s="17"/>
      <c r="N43" s="17"/>
      <c r="O43" s="17"/>
      <c r="P43" s="17"/>
      <c r="Q43" s="17"/>
      <c r="R43" s="17"/>
      <c r="S43" s="17"/>
      <c r="T43" s="17"/>
      <c r="U43" s="17"/>
      <c r="V43" s="17"/>
      <c r="W43" s="17"/>
      <c r="X43" s="17"/>
      <c r="AD43" s="62">
        <v>73.5</v>
      </c>
      <c r="AE43" s="60">
        <v>3556</v>
      </c>
    </row>
    <row r="44" spans="2:31" ht="19.5" customHeight="1">
      <c r="B44" s="17"/>
      <c r="C44" s="17"/>
      <c r="D44" s="17"/>
      <c r="E44" s="17"/>
      <c r="F44" s="17"/>
      <c r="G44" s="17"/>
      <c r="H44" s="17"/>
      <c r="I44" s="17"/>
      <c r="J44" s="17"/>
      <c r="K44" s="17"/>
      <c r="L44" s="17"/>
      <c r="N44" s="17"/>
      <c r="O44" s="17"/>
      <c r="P44" s="17"/>
      <c r="Q44" s="17"/>
      <c r="R44" s="17"/>
      <c r="S44" s="17"/>
      <c r="T44" s="17"/>
      <c r="U44" s="17"/>
      <c r="V44" s="17"/>
      <c r="W44" s="17"/>
      <c r="X44" s="17"/>
      <c r="AD44" s="62">
        <v>74</v>
      </c>
      <c r="AE44" s="59">
        <v>3682</v>
      </c>
    </row>
    <row r="45" spans="2:31" ht="19.5" customHeight="1">
      <c r="B45" s="17"/>
      <c r="C45" s="17"/>
      <c r="D45" s="17"/>
      <c r="E45" s="17"/>
      <c r="F45" s="17"/>
      <c r="G45" s="17"/>
      <c r="H45" s="17"/>
      <c r="I45" s="17"/>
      <c r="J45" s="17"/>
      <c r="K45" s="17"/>
      <c r="L45" s="17"/>
      <c r="N45" s="17"/>
      <c r="O45" s="17"/>
      <c r="P45" s="17"/>
      <c r="Q45" s="17"/>
      <c r="R45" s="17"/>
      <c r="S45" s="17"/>
      <c r="T45" s="17"/>
      <c r="U45" s="17"/>
      <c r="V45" s="17"/>
      <c r="W45" s="17"/>
      <c r="X45" s="17"/>
      <c r="AD45" s="62">
        <v>74.5</v>
      </c>
      <c r="AE45" s="60">
        <v>3817</v>
      </c>
    </row>
    <row r="46" spans="2:31" ht="19.5" customHeight="1">
      <c r="B46" s="17"/>
      <c r="C46" s="17"/>
      <c r="D46" s="17"/>
      <c r="E46" s="17"/>
      <c r="F46" s="17"/>
      <c r="G46" s="17"/>
      <c r="H46" s="17"/>
      <c r="I46" s="17"/>
      <c r="J46" s="17"/>
      <c r="K46" s="17"/>
      <c r="L46" s="17"/>
      <c r="N46" s="17"/>
      <c r="O46" s="17"/>
      <c r="P46" s="17"/>
      <c r="Q46" s="17"/>
      <c r="R46" s="17"/>
      <c r="S46" s="17"/>
      <c r="T46" s="17"/>
      <c r="U46" s="17"/>
      <c r="V46" s="17"/>
      <c r="W46" s="17"/>
      <c r="X46" s="17"/>
      <c r="AD46" s="62">
        <v>75</v>
      </c>
      <c r="AE46" s="59">
        <v>3964</v>
      </c>
    </row>
    <row r="47" spans="2:31" ht="19.5" customHeight="1">
      <c r="B47" s="17"/>
      <c r="C47" s="17"/>
      <c r="D47" s="17"/>
      <c r="E47" s="17"/>
      <c r="F47" s="17"/>
      <c r="G47" s="17"/>
      <c r="H47" s="17"/>
      <c r="I47" s="17"/>
      <c r="J47" s="17"/>
      <c r="K47" s="17"/>
      <c r="L47" s="17"/>
      <c r="N47" s="17"/>
      <c r="O47" s="17"/>
      <c r="P47" s="17"/>
      <c r="Q47" s="17"/>
      <c r="R47" s="17"/>
      <c r="S47" s="17"/>
      <c r="T47" s="17"/>
      <c r="U47" s="17"/>
      <c r="V47" s="17"/>
      <c r="W47" s="17"/>
      <c r="X47" s="17"/>
      <c r="AD47" s="62">
        <v>75.5</v>
      </c>
      <c r="AE47" s="60">
        <v>4125</v>
      </c>
    </row>
    <row r="48" spans="2:31" ht="19.5" customHeight="1">
      <c r="B48" s="17"/>
      <c r="C48" s="17"/>
      <c r="D48" s="17"/>
      <c r="E48" s="17"/>
      <c r="F48" s="17"/>
      <c r="G48" s="17"/>
      <c r="H48" s="17"/>
      <c r="I48" s="17"/>
      <c r="J48" s="17"/>
      <c r="K48" s="17"/>
      <c r="L48" s="17"/>
      <c r="N48" s="17"/>
      <c r="O48" s="17"/>
      <c r="P48" s="17"/>
      <c r="Q48" s="17"/>
      <c r="R48" s="17"/>
      <c r="S48" s="17"/>
      <c r="T48" s="17"/>
      <c r="U48" s="17"/>
      <c r="V48" s="17"/>
      <c r="W48" s="17"/>
      <c r="X48" s="17"/>
      <c r="AD48" s="62">
        <v>76</v>
      </c>
      <c r="AE48" s="59">
        <v>4305</v>
      </c>
    </row>
    <row r="49" spans="2:31" ht="19.5" customHeight="1">
      <c r="B49" s="17"/>
      <c r="C49" s="17"/>
      <c r="D49" s="17"/>
      <c r="E49" s="17"/>
      <c r="F49" s="17"/>
      <c r="G49" s="17"/>
      <c r="H49" s="17"/>
      <c r="I49" s="17"/>
      <c r="J49" s="17"/>
      <c r="K49" s="17"/>
      <c r="L49" s="17"/>
      <c r="N49" s="17"/>
      <c r="O49" s="17"/>
      <c r="P49" s="17"/>
      <c r="Q49" s="17"/>
      <c r="R49" s="17"/>
      <c r="S49" s="17"/>
      <c r="T49" s="17"/>
      <c r="U49" s="17"/>
      <c r="V49" s="17"/>
      <c r="W49" s="17"/>
      <c r="X49" s="17"/>
      <c r="AD49" s="62">
        <v>76.5</v>
      </c>
      <c r="AE49" s="60">
        <v>4515</v>
      </c>
    </row>
    <row r="50" spans="2:31" ht="19.5" customHeight="1">
      <c r="B50" s="17"/>
      <c r="C50" s="17"/>
      <c r="D50" s="17"/>
      <c r="E50" s="17"/>
      <c r="F50" s="17"/>
      <c r="G50" s="17"/>
      <c r="H50" s="17"/>
      <c r="I50" s="17"/>
      <c r="J50" s="17"/>
      <c r="K50" s="17"/>
      <c r="L50" s="17"/>
      <c r="AD50" s="62">
        <v>77</v>
      </c>
      <c r="AE50" s="61">
        <v>4776</v>
      </c>
    </row>
    <row r="51" spans="2:31" ht="19.5" customHeight="1">
      <c r="B51" s="17"/>
      <c r="C51" s="17"/>
      <c r="D51" s="17"/>
      <c r="E51" s="17"/>
      <c r="F51" s="17"/>
      <c r="G51" s="17"/>
      <c r="H51" s="17"/>
      <c r="I51" s="17"/>
      <c r="J51" s="17"/>
      <c r="K51" s="17"/>
      <c r="L51" s="17"/>
      <c r="AD51" s="63"/>
      <c r="AE51" s="64"/>
    </row>
    <row r="52" spans="2:31" ht="19.5" customHeight="1">
      <c r="B52" s="17"/>
      <c r="C52" s="17"/>
      <c r="D52" s="17"/>
      <c r="E52" s="17"/>
      <c r="F52" s="17"/>
      <c r="G52" s="17"/>
      <c r="H52" s="17"/>
      <c r="I52" s="17"/>
      <c r="J52" s="17"/>
      <c r="K52" s="17"/>
      <c r="L52" s="17"/>
      <c r="AD52" s="63"/>
      <c r="AE52" s="65"/>
    </row>
    <row r="53" spans="2:31" ht="19.5" customHeight="1">
      <c r="B53" s="17"/>
      <c r="C53" s="17"/>
      <c r="D53" s="17"/>
      <c r="E53" s="17"/>
      <c r="F53" s="17"/>
      <c r="G53" s="17"/>
      <c r="H53" s="17"/>
      <c r="I53" s="17"/>
      <c r="J53" s="17"/>
      <c r="K53" s="17"/>
      <c r="L53" s="17"/>
      <c r="AD53" s="63"/>
      <c r="AE53" s="64"/>
    </row>
    <row r="54" spans="2:31" ht="19.5" customHeight="1">
      <c r="B54" s="17"/>
      <c r="C54" s="17"/>
      <c r="D54" s="17"/>
      <c r="E54" s="17"/>
      <c r="F54" s="17"/>
      <c r="G54" s="17"/>
      <c r="H54" s="17"/>
      <c r="I54" s="17"/>
      <c r="J54" s="17"/>
      <c r="K54" s="17"/>
      <c r="L54" s="17"/>
      <c r="AD54" s="63"/>
      <c r="AE54" s="65"/>
    </row>
    <row r="55" ht="19.5" customHeight="1"/>
    <row r="56" ht="19.5" customHeight="1"/>
    <row r="57" ht="19.5" customHeight="1"/>
  </sheetData>
  <sheetProtection password="D3FB" sheet="1" objects="1" scenarios="1" selectLockedCells="1"/>
  <mergeCells count="15">
    <mergeCell ref="B7:I7"/>
    <mergeCell ref="V9:X9"/>
    <mergeCell ref="M7:P7"/>
    <mergeCell ref="N9:P9"/>
    <mergeCell ref="J7:L7"/>
    <mergeCell ref="R7:T7"/>
    <mergeCell ref="W7:X7"/>
    <mergeCell ref="J9:M9"/>
    <mergeCell ref="M8:N8"/>
    <mergeCell ref="R11:T11"/>
    <mergeCell ref="V11:X11"/>
    <mergeCell ref="R9:T9"/>
    <mergeCell ref="B11:D11"/>
    <mergeCell ref="B9:E9"/>
    <mergeCell ref="J11:M11"/>
  </mergeCells>
  <conditionalFormatting sqref="L17 R17 R19 F17 R21 R23 R25 R27 R29 R31 R33 R35 R37 L19 L21 L23 L25 L27 L29 L31 L33 L35 L37 F19 F21 F23 F25 F27 F29 F31 F33 F35 F37 X17 X19 X21 X23 X25 X27 X29 X31 X33 X35 X37">
    <cfRule type="cellIs" priority="1" dxfId="4" operator="lessThan" stopIfTrue="1">
      <formula>80</formula>
    </cfRule>
  </conditionalFormatting>
  <conditionalFormatting sqref="D17 P17 P19 J17 P21 P23 P25 P27 P29 P31 P33 P35 P37 D19 D21 D23 D25 D27 D29 D31 D33 D35 D37 J19 J21 J23 J25 J27 J29 J31 J33 J35 J37 V17 V19 V21 V23 V25 V27 V29 V31 V33 V35 V37">
    <cfRule type="cellIs" priority="2" dxfId="2" operator="notBetween" stopIfTrue="1">
      <formula>65</formula>
      <formula>88</formula>
    </cfRule>
  </conditionalFormatting>
  <conditionalFormatting sqref="G11:H11">
    <cfRule type="cellIs" priority="3" dxfId="18" operator="between" stopIfTrue="1">
      <formula>1</formula>
      <formula>10</formula>
    </cfRule>
  </conditionalFormatting>
  <conditionalFormatting sqref="F16 F18 F20 F22 F24 F26 F28 F30 F32 F34 F36 F38 L16 L18 L20 L22 L24 L26 L28 L30 L32 L34 L36 L38 R16 R18 R20 R22 R24 R26 R28 R30 R32 R34 R36 R38 X16 X18 X20 X22 X24 X26 X28 X30 X32 X34 X36 X38">
    <cfRule type="cellIs" priority="4" dxfId="0" operator="notBetween" stopIfTrue="1">
      <formula>113</formula>
      <formula>15000</formula>
    </cfRule>
  </conditionalFormatting>
  <conditionalFormatting sqref="D16 D18 D20 D22 D24 D26 D28 D30 D32 D34 D36 D38 J16 J18 J20 J22 J24 J26 J28 J30 J32 J34 J36 J38 P16 P18 P20 P22 P24 P26 P28 P30 P32 P34 P36 P38 V16 V18 V20 V22 V24 V26 V28 V30 V32 V34 V36 V38">
    <cfRule type="cellIs" priority="5" dxfId="1" operator="notBetween" stopIfTrue="1">
      <formula>20</formula>
      <formula>85</formula>
    </cfRule>
  </conditionalFormatting>
  <dataValidations count="1">
    <dataValidation type="list" allowBlank="1" showInputMessage="1" showErrorMessage="1" sqref="G9">
      <formula1>$H$9:$I$9</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
    <tabColor indexed="34"/>
  </sheetPr>
  <dimension ref="B2:AG54"/>
  <sheetViews>
    <sheetView showGridLines="0" zoomScalePageLayoutView="0" workbookViewId="0" topLeftCell="A1">
      <selection activeCell="J28" sqref="J28"/>
    </sheetView>
  </sheetViews>
  <sheetFormatPr defaultColWidth="9.140625" defaultRowHeight="12.75"/>
  <cols>
    <col min="1" max="1" width="2.7109375" style="0" customWidth="1"/>
    <col min="2" max="2" width="8.7109375" style="0" customWidth="1"/>
    <col min="3" max="3" width="2.28125" style="0" customWidth="1"/>
    <col min="4" max="4" width="10.7109375" style="0" customWidth="1"/>
    <col min="5" max="5" width="2.28125" style="0" customWidth="1"/>
    <col min="6" max="6" width="12.7109375" style="0" customWidth="1"/>
    <col min="7" max="7" width="5.7109375" style="0" customWidth="1"/>
    <col min="8" max="8" width="8.7109375" style="0" customWidth="1"/>
    <col min="9" max="9" width="2.28125" style="0" customWidth="1"/>
    <col min="10" max="10" width="10.7109375" style="0" customWidth="1"/>
    <col min="11" max="11" width="2.28125" style="0" customWidth="1"/>
    <col min="12" max="12" width="12.7109375" style="0" customWidth="1"/>
    <col min="13" max="13" width="5.7109375" style="0" customWidth="1"/>
    <col min="14" max="14" width="8.7109375" style="0" customWidth="1"/>
    <col min="15" max="15" width="2.28125" style="0" customWidth="1"/>
    <col min="16" max="16" width="10.7109375" style="0" customWidth="1"/>
    <col min="17" max="17" width="2.28125" style="0" customWidth="1"/>
    <col min="18" max="18" width="12.7109375" style="0" customWidth="1"/>
    <col min="19" max="19" width="5.7109375" style="0" customWidth="1"/>
    <col min="20" max="20" width="8.7109375" style="0" customWidth="1"/>
    <col min="21" max="21" width="2.28125" style="0" customWidth="1"/>
    <col min="22" max="22" width="10.7109375" style="0" customWidth="1"/>
    <col min="23" max="23" width="2.28125" style="0" customWidth="1"/>
    <col min="24" max="24" width="12.7109375" style="0" customWidth="1"/>
    <col min="29" max="29" width="0" style="0" hidden="1" customWidth="1"/>
    <col min="30" max="31" width="9.140625" style="0" hidden="1" customWidth="1"/>
    <col min="32" max="33" width="0" style="0" hidden="1" customWidth="1"/>
  </cols>
  <sheetData>
    <row r="1" ht="15" customHeight="1"/>
    <row r="2" ht="15" customHeight="1">
      <c r="AG2">
        <v>30</v>
      </c>
    </row>
    <row r="3" ht="15" customHeight="1">
      <c r="AG3">
        <v>29</v>
      </c>
    </row>
    <row r="4" ht="15" customHeight="1">
      <c r="AG4">
        <v>28</v>
      </c>
    </row>
    <row r="5" spans="16:33" ht="15" customHeight="1">
      <c r="P5" s="55" t="s">
        <v>14</v>
      </c>
      <c r="AG5">
        <v>27</v>
      </c>
    </row>
    <row r="6" spans="9:33" ht="15" customHeight="1" thickBot="1">
      <c r="I6" s="1"/>
      <c r="AG6">
        <v>26</v>
      </c>
    </row>
    <row r="7" spans="2:33" ht="19.5" customHeight="1" thickBot="1">
      <c r="B7" s="104" t="s">
        <v>35</v>
      </c>
      <c r="C7" s="105"/>
      <c r="D7" s="105"/>
      <c r="E7" s="105"/>
      <c r="F7" s="105"/>
      <c r="G7" s="105"/>
      <c r="H7" s="105"/>
      <c r="I7" s="106"/>
      <c r="J7" s="107" t="s">
        <v>37</v>
      </c>
      <c r="K7" s="108"/>
      <c r="L7" s="108"/>
      <c r="M7" s="98" t="s">
        <v>38</v>
      </c>
      <c r="N7" s="98"/>
      <c r="O7" s="98"/>
      <c r="P7" s="99"/>
      <c r="R7" s="100" t="s">
        <v>25</v>
      </c>
      <c r="S7" s="101"/>
      <c r="T7" s="102"/>
      <c r="V7" s="54">
        <f>(SUM(F16:F38)+SUM(L16:L38)+SUM(R16:R38)+SUM(X16:X38))/1000</f>
        <v>0</v>
      </c>
      <c r="W7" s="112" t="s">
        <v>31</v>
      </c>
      <c r="X7" s="113"/>
      <c r="AD7" s="57" t="s">
        <v>12</v>
      </c>
      <c r="AE7" s="58" t="s">
        <v>29</v>
      </c>
      <c r="AG7">
        <v>25</v>
      </c>
    </row>
    <row r="8" spans="2:33" ht="19.5" customHeight="1" thickBot="1">
      <c r="B8" s="18"/>
      <c r="C8" s="18"/>
      <c r="D8" s="18"/>
      <c r="E8" s="18"/>
      <c r="I8" s="18"/>
      <c r="J8" s="18"/>
      <c r="K8" s="18"/>
      <c r="L8" s="18"/>
      <c r="M8" s="124">
        <v>0.0004532</v>
      </c>
      <c r="N8" s="124"/>
      <c r="AD8" s="62">
        <v>56</v>
      </c>
      <c r="AE8" s="59">
        <v>944</v>
      </c>
      <c r="AG8">
        <v>24</v>
      </c>
    </row>
    <row r="9" spans="2:33" ht="19.5" customHeight="1" thickBot="1">
      <c r="B9" s="121" t="s">
        <v>40</v>
      </c>
      <c r="C9" s="121"/>
      <c r="D9" s="121"/>
      <c r="E9" s="122"/>
      <c r="F9" s="26">
        <v>100</v>
      </c>
      <c r="G9" s="126" t="s">
        <v>39</v>
      </c>
      <c r="H9" s="82" t="s">
        <v>20</v>
      </c>
      <c r="I9" s="83" t="s">
        <v>39</v>
      </c>
      <c r="J9" s="103" t="s">
        <v>26</v>
      </c>
      <c r="K9" s="103"/>
      <c r="L9" s="103"/>
      <c r="M9" s="103"/>
      <c r="N9" s="117" t="s">
        <v>30</v>
      </c>
      <c r="O9" s="117"/>
      <c r="P9" s="117"/>
      <c r="R9" s="109" t="s">
        <v>32</v>
      </c>
      <c r="S9" s="110"/>
      <c r="T9" s="111"/>
      <c r="V9" s="118">
        <f>'Air lost per orifices'!K15</f>
        <v>24</v>
      </c>
      <c r="W9" s="119"/>
      <c r="X9" s="120"/>
      <c r="AD9" s="62">
        <v>56.5</v>
      </c>
      <c r="AE9" s="60">
        <v>998</v>
      </c>
      <c r="AG9">
        <v>23</v>
      </c>
    </row>
    <row r="10" spans="2:33" ht="6.75" customHeight="1" thickBot="1">
      <c r="B10" s="35"/>
      <c r="C10" s="35"/>
      <c r="D10" s="35"/>
      <c r="E10" s="35"/>
      <c r="F10" s="53"/>
      <c r="G10" s="53"/>
      <c r="H10" s="53"/>
      <c r="I10" s="11"/>
      <c r="R10" s="21"/>
      <c r="S10" s="21"/>
      <c r="T10" s="21"/>
      <c r="AD10" s="62">
        <v>57</v>
      </c>
      <c r="AE10" s="59">
        <v>1053</v>
      </c>
      <c r="AG10">
        <v>22</v>
      </c>
    </row>
    <row r="11" spans="2:33" ht="19.5" customHeight="1" thickBot="1">
      <c r="B11" s="95" t="s">
        <v>16</v>
      </c>
      <c r="C11" s="96"/>
      <c r="D11" s="97"/>
      <c r="F11" s="81">
        <f>IF(G9="psi",F9/14.5,F9)</f>
        <v>6.896551724137931</v>
      </c>
      <c r="G11" s="127">
        <f>IF(F11&gt;=1,IF(F11&lt;=10,F11,nan),nan)</f>
        <v>6.896551724137931</v>
      </c>
      <c r="H11" s="84" t="s">
        <v>20</v>
      </c>
      <c r="I11" s="11"/>
      <c r="J11" s="123"/>
      <c r="K11" s="123"/>
      <c r="L11" s="123"/>
      <c r="M11" s="123"/>
      <c r="R11" s="100" t="s">
        <v>27</v>
      </c>
      <c r="S11" s="101"/>
      <c r="T11" s="102"/>
      <c r="V11" s="114">
        <f>V7*(V9/1000)*24*365</f>
        <v>0</v>
      </c>
      <c r="W11" s="115"/>
      <c r="X11" s="116"/>
      <c r="AD11" s="62">
        <v>57.5</v>
      </c>
      <c r="AE11" s="60">
        <v>1108</v>
      </c>
      <c r="AG11">
        <v>21</v>
      </c>
    </row>
    <row r="12" spans="9:33" ht="6.75" customHeight="1">
      <c r="I12" s="11"/>
      <c r="J12" s="35"/>
      <c r="K12" s="35"/>
      <c r="L12" s="35"/>
      <c r="N12" s="11"/>
      <c r="O12" s="11"/>
      <c r="P12" s="11"/>
      <c r="Q12" s="11"/>
      <c r="R12" s="11"/>
      <c r="S12" s="11"/>
      <c r="T12" s="11"/>
      <c r="U12" s="11"/>
      <c r="V12" s="11"/>
      <c r="W12" s="11"/>
      <c r="X12" s="11"/>
      <c r="AD12" s="62">
        <v>58</v>
      </c>
      <c r="AE12" s="59">
        <v>1164</v>
      </c>
      <c r="AG12">
        <v>20</v>
      </c>
    </row>
    <row r="13" spans="2:33" ht="19.5" customHeight="1" thickBot="1">
      <c r="B13" s="11"/>
      <c r="C13" s="11"/>
      <c r="D13" s="11"/>
      <c r="E13" s="11"/>
      <c r="F13" s="11"/>
      <c r="G13" s="11"/>
      <c r="H13" s="11"/>
      <c r="I13" s="11"/>
      <c r="J13" s="11"/>
      <c r="K13" s="11"/>
      <c r="L13" s="11"/>
      <c r="AD13" s="62">
        <v>58.5</v>
      </c>
      <c r="AE13" s="60">
        <v>1221</v>
      </c>
      <c r="AG13">
        <v>19</v>
      </c>
    </row>
    <row r="14" spans="2:33" ht="19.5" customHeight="1" thickBot="1">
      <c r="B14" s="22" t="s">
        <v>11</v>
      </c>
      <c r="C14" s="23"/>
      <c r="D14" s="22" t="s">
        <v>12</v>
      </c>
      <c r="E14" s="23"/>
      <c r="F14" s="24" t="s">
        <v>24</v>
      </c>
      <c r="G14" s="23"/>
      <c r="H14" s="22" t="s">
        <v>11</v>
      </c>
      <c r="I14" s="23"/>
      <c r="J14" s="22" t="s">
        <v>12</v>
      </c>
      <c r="K14" s="23"/>
      <c r="L14" s="24" t="s">
        <v>24</v>
      </c>
      <c r="N14" s="22" t="s">
        <v>11</v>
      </c>
      <c r="O14" s="23"/>
      <c r="P14" s="22" t="s">
        <v>12</v>
      </c>
      <c r="Q14" s="23"/>
      <c r="R14" s="24" t="s">
        <v>24</v>
      </c>
      <c r="S14" s="23"/>
      <c r="T14" s="22" t="s">
        <v>11</v>
      </c>
      <c r="U14" s="23"/>
      <c r="V14" s="22" t="s">
        <v>12</v>
      </c>
      <c r="W14" s="23"/>
      <c r="X14" s="24" t="s">
        <v>24</v>
      </c>
      <c r="AD14" s="62">
        <v>59</v>
      </c>
      <c r="AE14" s="59">
        <v>1278</v>
      </c>
      <c r="AG14">
        <v>18</v>
      </c>
    </row>
    <row r="15" spans="2:33" ht="19.5" customHeight="1">
      <c r="B15" s="23"/>
      <c r="C15" s="23"/>
      <c r="D15" s="23"/>
      <c r="E15" s="23"/>
      <c r="F15" s="23"/>
      <c r="G15" s="23"/>
      <c r="H15" s="23"/>
      <c r="I15" s="23"/>
      <c r="J15" s="23"/>
      <c r="K15" s="23"/>
      <c r="L15" s="23"/>
      <c r="AD15" s="62">
        <v>59.5</v>
      </c>
      <c r="AE15" s="60">
        <v>1336</v>
      </c>
      <c r="AG15">
        <v>17</v>
      </c>
    </row>
    <row r="16" spans="2:33" ht="19.5" customHeight="1">
      <c r="B16" s="25">
        <v>1</v>
      </c>
      <c r="C16" s="23"/>
      <c r="D16" s="26"/>
      <c r="E16" s="23"/>
      <c r="F16" s="50">
        <f>IF((D16&gt;=20),5*SQRT(10^(D16/20)/($M$8*1.0615^(5-$G$11))),0)</f>
        <v>0</v>
      </c>
      <c r="G16" s="23"/>
      <c r="H16" s="25">
        <v>13</v>
      </c>
      <c r="I16" s="23"/>
      <c r="J16" s="26"/>
      <c r="K16" s="23"/>
      <c r="L16" s="50">
        <f>IF((J16&gt;=20),5*SQRT(10^(J16/20)/($M$8*1.0615^(5-$G$11))),0)</f>
        <v>0</v>
      </c>
      <c r="N16" s="25">
        <v>25</v>
      </c>
      <c r="O16" s="23"/>
      <c r="P16" s="26"/>
      <c r="Q16" s="23"/>
      <c r="R16" s="50">
        <f>IF((P16&gt;=20),5*SQRT(10^(P16/20)/($M$8*1.0615^(5-$G$11))),0)</f>
        <v>0</v>
      </c>
      <c r="S16" s="23"/>
      <c r="T16" s="25">
        <v>37</v>
      </c>
      <c r="U16" s="23"/>
      <c r="V16" s="26"/>
      <c r="W16" s="23"/>
      <c r="X16" s="50">
        <f>IF((V16&gt;=20),5*SQRT(10^(V16/20)/($M$8*1.0615^(5-$G$11))),0)</f>
        <v>0</v>
      </c>
      <c r="AD16" s="62">
        <v>60</v>
      </c>
      <c r="AE16" s="59">
        <v>1396</v>
      </c>
      <c r="AG16">
        <v>16</v>
      </c>
    </row>
    <row r="17" spans="2:33" ht="9.75" customHeight="1">
      <c r="B17" s="23"/>
      <c r="C17" s="23"/>
      <c r="D17" s="23"/>
      <c r="E17" s="23"/>
      <c r="F17" s="51"/>
      <c r="G17" s="23"/>
      <c r="H17" s="23"/>
      <c r="I17" s="23"/>
      <c r="J17" s="23"/>
      <c r="K17" s="23"/>
      <c r="L17" s="51"/>
      <c r="N17" s="23"/>
      <c r="O17" s="23"/>
      <c r="P17" s="23"/>
      <c r="Q17" s="23"/>
      <c r="R17" s="51"/>
      <c r="S17" s="23"/>
      <c r="T17" s="23"/>
      <c r="U17" s="23"/>
      <c r="V17" s="23"/>
      <c r="W17" s="23"/>
      <c r="X17" s="51"/>
      <c r="AD17" s="62">
        <v>60.5</v>
      </c>
      <c r="AE17" s="60">
        <v>1455</v>
      </c>
      <c r="AG17">
        <v>15</v>
      </c>
    </row>
    <row r="18" spans="2:33" ht="19.5" customHeight="1">
      <c r="B18" s="25">
        <v>2</v>
      </c>
      <c r="C18" s="23"/>
      <c r="D18" s="26"/>
      <c r="E18" s="23"/>
      <c r="F18" s="50">
        <f>IF((D18&gt;=20),5*SQRT(10^(D18/20)/($M$8*1.0615^(5-$G$11))),0)</f>
        <v>0</v>
      </c>
      <c r="G18" s="23"/>
      <c r="H18" s="25">
        <v>14</v>
      </c>
      <c r="I18" s="23"/>
      <c r="J18" s="26"/>
      <c r="K18" s="23"/>
      <c r="L18" s="50">
        <f>IF((J18&gt;=20),5*SQRT(10^(J18/20)/($M$8*1.0615^(5-$G$11))),0)</f>
        <v>0</v>
      </c>
      <c r="N18" s="25">
        <v>26</v>
      </c>
      <c r="O18" s="23"/>
      <c r="P18" s="26"/>
      <c r="Q18" s="23"/>
      <c r="R18" s="50">
        <f>IF((P18&gt;=20),5*SQRT(10^(P18/20)/($M$8*1.0615^(5-$G$11))),0)</f>
        <v>0</v>
      </c>
      <c r="S18" s="23"/>
      <c r="T18" s="25">
        <v>38</v>
      </c>
      <c r="U18" s="23"/>
      <c r="V18" s="26"/>
      <c r="W18" s="23"/>
      <c r="X18" s="50">
        <f>IF((V18&gt;=20),5*SQRT(10^(V18/20)/($M$8*1.0615^(5-$G$11))),0)</f>
        <v>0</v>
      </c>
      <c r="AD18" s="62">
        <v>61</v>
      </c>
      <c r="AE18" s="59">
        <v>1516</v>
      </c>
      <c r="AG18">
        <v>14</v>
      </c>
    </row>
    <row r="19" spans="2:33" ht="9.75" customHeight="1">
      <c r="B19" s="23"/>
      <c r="C19" s="23"/>
      <c r="D19" s="23"/>
      <c r="E19" s="23"/>
      <c r="F19" s="51"/>
      <c r="G19" s="23"/>
      <c r="H19" s="23"/>
      <c r="I19" s="23"/>
      <c r="J19" s="23"/>
      <c r="K19" s="23"/>
      <c r="L19" s="51"/>
      <c r="N19" s="23"/>
      <c r="O19" s="23"/>
      <c r="P19" s="23"/>
      <c r="Q19" s="23"/>
      <c r="R19" s="51"/>
      <c r="S19" s="23"/>
      <c r="T19" s="23"/>
      <c r="U19" s="23"/>
      <c r="V19" s="23"/>
      <c r="W19" s="23"/>
      <c r="X19" s="51"/>
      <c r="AD19" s="62">
        <v>61.5</v>
      </c>
      <c r="AE19" s="60">
        <v>1578</v>
      </c>
      <c r="AG19">
        <v>13</v>
      </c>
    </row>
    <row r="20" spans="2:33" ht="19.5" customHeight="1">
      <c r="B20" s="25">
        <v>3</v>
      </c>
      <c r="C20" s="23"/>
      <c r="D20" s="26"/>
      <c r="E20" s="23"/>
      <c r="F20" s="50">
        <f>IF((D20&gt;=20),5*SQRT(10^(D20/20)/($M$8*1.0615^(5-$G$11))),0)</f>
        <v>0</v>
      </c>
      <c r="G20" s="23"/>
      <c r="H20" s="25">
        <v>15</v>
      </c>
      <c r="I20" s="23"/>
      <c r="J20" s="26"/>
      <c r="K20" s="23"/>
      <c r="L20" s="50">
        <f>IF((J20&gt;=20),5*SQRT(10^(J20/20)/($M$8*1.0615^(5-$G$11))),0)</f>
        <v>0</v>
      </c>
      <c r="N20" s="25">
        <v>27</v>
      </c>
      <c r="O20" s="23"/>
      <c r="P20" s="26"/>
      <c r="Q20" s="23"/>
      <c r="R20" s="50">
        <f>IF((P20&gt;=20),5*SQRT(10^(P20/20)/($M$8*1.0615^(5-$G$11))),0)</f>
        <v>0</v>
      </c>
      <c r="S20" s="23"/>
      <c r="T20" s="25">
        <v>39</v>
      </c>
      <c r="U20" s="23"/>
      <c r="V20" s="26"/>
      <c r="W20" s="23"/>
      <c r="X20" s="50">
        <f>IF((V20&gt;=20),5*SQRT(10^(V20/20)/($M$8*1.0615^(5-$G$11))),0)</f>
        <v>0</v>
      </c>
      <c r="AD20" s="62">
        <v>62</v>
      </c>
      <c r="AE20" s="59">
        <v>1632</v>
      </c>
      <c r="AG20">
        <v>12</v>
      </c>
    </row>
    <row r="21" spans="2:33" ht="9.75" customHeight="1">
      <c r="B21" s="23"/>
      <c r="C21" s="23"/>
      <c r="D21" s="23"/>
      <c r="E21" s="23"/>
      <c r="F21" s="51"/>
      <c r="G21" s="23"/>
      <c r="H21" s="23"/>
      <c r="I21" s="23"/>
      <c r="J21" s="23"/>
      <c r="K21" s="23"/>
      <c r="L21" s="51"/>
      <c r="N21" s="23"/>
      <c r="O21" s="23"/>
      <c r="P21" s="23"/>
      <c r="Q21" s="23"/>
      <c r="R21" s="51"/>
      <c r="S21" s="23"/>
      <c r="T21" s="23"/>
      <c r="U21" s="23"/>
      <c r="V21" s="23"/>
      <c r="W21" s="23"/>
      <c r="X21" s="51"/>
      <c r="AD21" s="62">
        <v>62.5</v>
      </c>
      <c r="AE21" s="60">
        <v>1704</v>
      </c>
      <c r="AG21">
        <v>11</v>
      </c>
    </row>
    <row r="22" spans="2:33" ht="19.5" customHeight="1">
      <c r="B22" s="25">
        <v>4</v>
      </c>
      <c r="C22" s="23"/>
      <c r="D22" s="26"/>
      <c r="E22" s="23"/>
      <c r="F22" s="50">
        <f>IF((D22&gt;=20),5*SQRT(10^(D22/20)/($M$8*1.0615^(5-$G$11))),0)</f>
        <v>0</v>
      </c>
      <c r="G22" s="23"/>
      <c r="H22" s="25">
        <v>16</v>
      </c>
      <c r="I22" s="23"/>
      <c r="J22" s="26"/>
      <c r="K22" s="23"/>
      <c r="L22" s="50">
        <f>IF((J22&gt;=20),5*SQRT(10^(J22/20)/($M$8*1.0615^(5-$G$11))),0)</f>
        <v>0</v>
      </c>
      <c r="N22" s="25">
        <v>28</v>
      </c>
      <c r="O22" s="23"/>
      <c r="P22" s="26"/>
      <c r="Q22" s="23"/>
      <c r="R22" s="50">
        <f>IF((P22&gt;=20),5*SQRT(10^(P22/20)/($M$8*1.0615^(5-$G$11))),0)</f>
        <v>0</v>
      </c>
      <c r="S22" s="23"/>
      <c r="T22" s="25">
        <v>40</v>
      </c>
      <c r="U22" s="23"/>
      <c r="V22" s="26"/>
      <c r="W22" s="23"/>
      <c r="X22" s="50">
        <f>IF((V22&gt;=20),5*SQRT(10^(V22/20)/($M$8*1.0615^(5-$G$11))),0)</f>
        <v>0</v>
      </c>
      <c r="AD22" s="62">
        <v>63</v>
      </c>
      <c r="AE22" s="59">
        <v>1769</v>
      </c>
      <c r="AG22">
        <v>10</v>
      </c>
    </row>
    <row r="23" spans="2:33" ht="9.75" customHeight="1">
      <c r="B23" s="23"/>
      <c r="C23" s="23"/>
      <c r="D23" s="23"/>
      <c r="E23" s="23"/>
      <c r="F23" s="51"/>
      <c r="G23" s="23"/>
      <c r="H23" s="23"/>
      <c r="I23" s="23"/>
      <c r="J23" s="23"/>
      <c r="K23" s="23"/>
      <c r="L23" s="51"/>
      <c r="N23" s="23"/>
      <c r="O23" s="23"/>
      <c r="P23" s="23"/>
      <c r="Q23" s="23"/>
      <c r="R23" s="51"/>
      <c r="S23" s="23"/>
      <c r="T23" s="23"/>
      <c r="U23" s="23"/>
      <c r="V23" s="23"/>
      <c r="W23" s="23"/>
      <c r="X23" s="51"/>
      <c r="AD23" s="62">
        <v>63.5</v>
      </c>
      <c r="AE23" s="60">
        <v>1835</v>
      </c>
      <c r="AG23">
        <v>9</v>
      </c>
    </row>
    <row r="24" spans="2:33" ht="19.5" customHeight="1">
      <c r="B24" s="25">
        <v>5</v>
      </c>
      <c r="C24" s="23"/>
      <c r="D24" s="26"/>
      <c r="E24" s="23"/>
      <c r="F24" s="50">
        <f>IF((D24&gt;=20),5*SQRT(10^(D24/20)/($M$8*1.0615^(5-$G$11))),0)</f>
        <v>0</v>
      </c>
      <c r="G24" s="23"/>
      <c r="H24" s="25">
        <v>17</v>
      </c>
      <c r="I24" s="23"/>
      <c r="J24" s="26"/>
      <c r="K24" s="23"/>
      <c r="L24" s="50">
        <f>IF((J24&gt;=20),5*SQRT(10^(J24/20)/($M$8*1.0615^(5-$G$11))),0)</f>
        <v>0</v>
      </c>
      <c r="N24" s="25">
        <v>29</v>
      </c>
      <c r="O24" s="23"/>
      <c r="P24" s="26"/>
      <c r="Q24" s="23"/>
      <c r="R24" s="50">
        <f>IF((P24&gt;=20),5*SQRT(10^(P24/20)/($M$8*1.0615^(5-$G$11))),0)</f>
        <v>0</v>
      </c>
      <c r="S24" s="23"/>
      <c r="T24" s="25">
        <v>41</v>
      </c>
      <c r="U24" s="23"/>
      <c r="V24" s="26"/>
      <c r="W24" s="23"/>
      <c r="X24" s="50">
        <f>IF((V24&gt;=20),5*SQRT(10^(V24/20)/($M$8*1.0615^(5-$G$11))),0)</f>
        <v>0</v>
      </c>
      <c r="AD24" s="62">
        <v>64</v>
      </c>
      <c r="AE24" s="59">
        <v>1902</v>
      </c>
      <c r="AG24">
        <v>8</v>
      </c>
    </row>
    <row r="25" spans="2:31" ht="9.75" customHeight="1">
      <c r="B25" s="23"/>
      <c r="C25" s="23"/>
      <c r="D25" s="23"/>
      <c r="E25" s="23"/>
      <c r="F25" s="51"/>
      <c r="G25" s="23"/>
      <c r="H25" s="23"/>
      <c r="I25" s="23"/>
      <c r="J25" s="23"/>
      <c r="K25" s="23"/>
      <c r="L25" s="51"/>
      <c r="N25" s="23"/>
      <c r="O25" s="23"/>
      <c r="P25" s="23"/>
      <c r="Q25" s="23"/>
      <c r="R25" s="51"/>
      <c r="S25" s="23"/>
      <c r="T25" s="23"/>
      <c r="U25" s="23"/>
      <c r="V25" s="23"/>
      <c r="W25" s="23"/>
      <c r="X25" s="51"/>
      <c r="AD25" s="62">
        <v>64.5</v>
      </c>
      <c r="AE25" s="60">
        <v>1970</v>
      </c>
    </row>
    <row r="26" spans="2:31" ht="19.5" customHeight="1">
      <c r="B26" s="25">
        <v>6</v>
      </c>
      <c r="C26" s="23"/>
      <c r="D26" s="26"/>
      <c r="E26" s="23"/>
      <c r="F26" s="50">
        <f>IF((D26&gt;=20),5*SQRT(10^(D26/20)/($M$8*1.0615^(5-$G$11))),0)</f>
        <v>0</v>
      </c>
      <c r="G26" s="23"/>
      <c r="H26" s="25">
        <v>18</v>
      </c>
      <c r="I26" s="23"/>
      <c r="J26" s="26"/>
      <c r="K26" s="23"/>
      <c r="L26" s="50">
        <f>IF((J26&gt;=20),5*SQRT(10^(J26/20)/($M$8*1.0615^(5-$G$11))),0)</f>
        <v>0</v>
      </c>
      <c r="N26" s="25">
        <v>30</v>
      </c>
      <c r="O26" s="23"/>
      <c r="P26" s="26"/>
      <c r="Q26" s="23"/>
      <c r="R26" s="50">
        <f>IF((P26&gt;=20),5*SQRT(10^(P26/20)/($M$8*1.0615^(5-$G$11))),0)</f>
        <v>0</v>
      </c>
      <c r="S26" s="23"/>
      <c r="T26" s="25">
        <v>42</v>
      </c>
      <c r="U26" s="23"/>
      <c r="V26" s="26"/>
      <c r="W26" s="23"/>
      <c r="X26" s="50">
        <f>IF((V26&gt;=20),5*SQRT(10^(V26/20)/($M$8*1.0615^(5-$G$11))),0)</f>
        <v>0</v>
      </c>
      <c r="AD26" s="62">
        <v>65</v>
      </c>
      <c r="AE26" s="59">
        <v>2039</v>
      </c>
    </row>
    <row r="27" spans="2:31" ht="9.75" customHeight="1">
      <c r="B27" s="23"/>
      <c r="C27" s="23"/>
      <c r="D27" s="23"/>
      <c r="E27" s="23"/>
      <c r="F27" s="51"/>
      <c r="G27" s="23"/>
      <c r="H27" s="23"/>
      <c r="I27" s="23"/>
      <c r="J27" s="23"/>
      <c r="K27" s="23"/>
      <c r="L27" s="51"/>
      <c r="N27" s="23"/>
      <c r="O27" s="23"/>
      <c r="P27" s="23"/>
      <c r="Q27" s="23"/>
      <c r="R27" s="51"/>
      <c r="S27" s="23"/>
      <c r="T27" s="23"/>
      <c r="U27" s="23"/>
      <c r="V27" s="23"/>
      <c r="W27" s="23"/>
      <c r="X27" s="51"/>
      <c r="AD27" s="62">
        <v>65.5</v>
      </c>
      <c r="AE27" s="60">
        <v>2110</v>
      </c>
    </row>
    <row r="28" spans="2:31" ht="19.5" customHeight="1">
      <c r="B28" s="25">
        <v>7</v>
      </c>
      <c r="C28" s="23"/>
      <c r="D28" s="26"/>
      <c r="E28" s="23"/>
      <c r="F28" s="50">
        <f>IF((D28&gt;=20),5*SQRT(10^(D28/20)/($M$8*1.0615^(5-$G$11))),0)</f>
        <v>0</v>
      </c>
      <c r="G28" s="23"/>
      <c r="H28" s="25">
        <v>19</v>
      </c>
      <c r="I28" s="23"/>
      <c r="J28" s="26"/>
      <c r="K28" s="23"/>
      <c r="L28" s="50">
        <f>IF((J28&gt;=20),5*SQRT(10^(J28/20)/($M$8*1.0615^(5-$G$11))),0)</f>
        <v>0</v>
      </c>
      <c r="N28" s="25">
        <v>31</v>
      </c>
      <c r="O28" s="23"/>
      <c r="P28" s="26"/>
      <c r="Q28" s="23"/>
      <c r="R28" s="50">
        <f>IF((P28&gt;=20),5*SQRT(10^(P28/20)/($M$8*1.0615^(5-$G$11))),0)</f>
        <v>0</v>
      </c>
      <c r="S28" s="23"/>
      <c r="T28" s="25">
        <v>43</v>
      </c>
      <c r="U28" s="23"/>
      <c r="V28" s="26"/>
      <c r="W28" s="23"/>
      <c r="X28" s="50">
        <f>IF((V28&gt;=20),5*SQRT(10^(V28/20)/($M$8*1.0615^(5-$G$11))),0)</f>
        <v>0</v>
      </c>
      <c r="AD28" s="62">
        <v>66</v>
      </c>
      <c r="AE28" s="59">
        <v>2183</v>
      </c>
    </row>
    <row r="29" spans="2:31" ht="9.75" customHeight="1">
      <c r="B29" s="23"/>
      <c r="C29" s="23"/>
      <c r="D29" s="23"/>
      <c r="E29" s="23"/>
      <c r="F29" s="51"/>
      <c r="G29" s="23"/>
      <c r="H29" s="23"/>
      <c r="I29" s="23"/>
      <c r="J29" s="23"/>
      <c r="K29" s="23"/>
      <c r="L29" s="51"/>
      <c r="N29" s="23"/>
      <c r="O29" s="23"/>
      <c r="P29" s="23"/>
      <c r="Q29" s="23"/>
      <c r="R29" s="51"/>
      <c r="S29" s="23"/>
      <c r="T29" s="23"/>
      <c r="U29" s="23"/>
      <c r="V29" s="23"/>
      <c r="W29" s="23"/>
      <c r="X29" s="51"/>
      <c r="AD29" s="62">
        <v>66.5</v>
      </c>
      <c r="AE29" s="60">
        <v>2257</v>
      </c>
    </row>
    <row r="30" spans="2:31" ht="19.5" customHeight="1">
      <c r="B30" s="25">
        <v>8</v>
      </c>
      <c r="C30" s="23"/>
      <c r="D30" s="26"/>
      <c r="E30" s="23"/>
      <c r="F30" s="50">
        <f>IF((D30&gt;=20),5*SQRT(10^(D30/20)/($M$8*1.0615^(5-$G$11))),0)</f>
        <v>0</v>
      </c>
      <c r="G30" s="23"/>
      <c r="H30" s="25">
        <v>20</v>
      </c>
      <c r="I30" s="23"/>
      <c r="J30" s="26"/>
      <c r="K30" s="23"/>
      <c r="L30" s="50">
        <f>IF((J30&gt;=20),5*SQRT(10^(J30/20)/($M$8*1.0615^(5-$G$11))),0)</f>
        <v>0</v>
      </c>
      <c r="N30" s="25">
        <v>32</v>
      </c>
      <c r="O30" s="23"/>
      <c r="P30" s="26"/>
      <c r="Q30" s="23"/>
      <c r="R30" s="50">
        <f>IF((P30&gt;=20),5*SQRT(10^(P30/20)/($M$8*1.0615^(5-$G$11))),0)</f>
        <v>0</v>
      </c>
      <c r="S30" s="23"/>
      <c r="T30" s="25">
        <v>44</v>
      </c>
      <c r="U30" s="23"/>
      <c r="V30" s="26"/>
      <c r="W30" s="23"/>
      <c r="X30" s="50">
        <f>IF((V30&gt;=20),5*SQRT(10^(V30/20)/($M$8*1.0615^(5-$G$11))),0)</f>
        <v>0</v>
      </c>
      <c r="AD30" s="62">
        <v>67</v>
      </c>
      <c r="AE30" s="59">
        <v>2332</v>
      </c>
    </row>
    <row r="31" spans="2:31" ht="9.75" customHeight="1">
      <c r="B31" s="23"/>
      <c r="C31" s="23"/>
      <c r="D31" s="23"/>
      <c r="E31" s="23"/>
      <c r="F31" s="51"/>
      <c r="G31" s="23"/>
      <c r="H31" s="23"/>
      <c r="I31" s="23"/>
      <c r="J31" s="23"/>
      <c r="K31" s="23"/>
      <c r="L31" s="51"/>
      <c r="N31" s="23"/>
      <c r="O31" s="23"/>
      <c r="P31" s="23"/>
      <c r="Q31" s="23"/>
      <c r="R31" s="51"/>
      <c r="S31" s="23"/>
      <c r="T31" s="23"/>
      <c r="U31" s="23"/>
      <c r="V31" s="23"/>
      <c r="W31" s="23"/>
      <c r="X31" s="51"/>
      <c r="AD31" s="62">
        <v>67.5</v>
      </c>
      <c r="AE31" s="60">
        <v>2410</v>
      </c>
    </row>
    <row r="32" spans="2:31" ht="19.5" customHeight="1">
      <c r="B32" s="25">
        <v>9</v>
      </c>
      <c r="C32" s="23"/>
      <c r="D32" s="26"/>
      <c r="E32" s="23"/>
      <c r="F32" s="50">
        <f>IF((D32&gt;=20),5*SQRT(10^(D32/20)/($M$8*1.0615^(5-$G$11))),0)</f>
        <v>0</v>
      </c>
      <c r="G32" s="23"/>
      <c r="H32" s="25">
        <v>21</v>
      </c>
      <c r="I32" s="23"/>
      <c r="J32" s="26"/>
      <c r="K32" s="23"/>
      <c r="L32" s="50">
        <f>IF((J32&gt;=20),5*SQRT(10^(J32/20)/($M$8*1.0615^(5-$G$11))),0)</f>
        <v>0</v>
      </c>
      <c r="N32" s="25">
        <v>33</v>
      </c>
      <c r="O32" s="23"/>
      <c r="P32" s="26"/>
      <c r="Q32" s="23"/>
      <c r="R32" s="50">
        <f>IF((P32&gt;=20),5*SQRT(10^(P32/20)/($M$8*1.0615^(5-$G$11))),0)</f>
        <v>0</v>
      </c>
      <c r="S32" s="23"/>
      <c r="T32" s="25">
        <v>45</v>
      </c>
      <c r="U32" s="23"/>
      <c r="V32" s="26"/>
      <c r="W32" s="23"/>
      <c r="X32" s="50">
        <f>IF((V32&gt;=20),5*SQRT(10^(V32/20)/($M$8*1.0615^(5-$G$11))),0)</f>
        <v>0</v>
      </c>
      <c r="AD32" s="62">
        <v>68</v>
      </c>
      <c r="AE32" s="59">
        <v>2489</v>
      </c>
    </row>
    <row r="33" spans="2:31" ht="9.75" customHeight="1">
      <c r="B33" s="23"/>
      <c r="C33" s="23"/>
      <c r="D33" s="23"/>
      <c r="E33" s="23"/>
      <c r="F33" s="51"/>
      <c r="G33" s="23"/>
      <c r="H33" s="23"/>
      <c r="I33" s="23"/>
      <c r="J33" s="23"/>
      <c r="K33" s="23"/>
      <c r="L33" s="51"/>
      <c r="N33" s="23"/>
      <c r="O33" s="23"/>
      <c r="P33" s="23"/>
      <c r="Q33" s="23"/>
      <c r="R33" s="51"/>
      <c r="S33" s="23"/>
      <c r="T33" s="23"/>
      <c r="U33" s="23"/>
      <c r="V33" s="23"/>
      <c r="W33" s="23"/>
      <c r="X33" s="51"/>
      <c r="AD33" s="62">
        <v>68.5</v>
      </c>
      <c r="AE33" s="60">
        <v>2570</v>
      </c>
    </row>
    <row r="34" spans="2:31" ht="19.5" customHeight="1">
      <c r="B34" s="25">
        <v>10</v>
      </c>
      <c r="C34" s="23"/>
      <c r="D34" s="26"/>
      <c r="E34" s="23"/>
      <c r="F34" s="50">
        <f>IF((D34&gt;=20),5*SQRT(10^(D34/20)/($M$8*1.0615^(5-$G$11))),0)</f>
        <v>0</v>
      </c>
      <c r="G34" s="23"/>
      <c r="H34" s="25">
        <v>22</v>
      </c>
      <c r="I34" s="23"/>
      <c r="J34" s="26"/>
      <c r="K34" s="23"/>
      <c r="L34" s="50">
        <f>IF((J34&gt;=20),5*SQRT(10^(J34/20)/($M$8*1.0615^(5-$G$11))),0)</f>
        <v>0</v>
      </c>
      <c r="N34" s="25">
        <v>34</v>
      </c>
      <c r="O34" s="23"/>
      <c r="P34" s="26"/>
      <c r="Q34" s="23"/>
      <c r="R34" s="50">
        <f>IF((P34&gt;=20),5*SQRT(10^(P34/20)/($M$8*1.0615^(5-$G$11))),0)</f>
        <v>0</v>
      </c>
      <c r="S34" s="23"/>
      <c r="T34" s="25">
        <v>46</v>
      </c>
      <c r="U34" s="23"/>
      <c r="V34" s="26"/>
      <c r="W34" s="23"/>
      <c r="X34" s="50">
        <f>IF((V34&gt;=20),5*SQRT(10^(V34/20)/($M$8*1.0615^(5-$G$11))),0)</f>
        <v>0</v>
      </c>
      <c r="AD34" s="62">
        <v>69</v>
      </c>
      <c r="AE34" s="59">
        <v>2654</v>
      </c>
    </row>
    <row r="35" spans="2:31" ht="9.75" customHeight="1">
      <c r="B35" s="23"/>
      <c r="C35" s="23"/>
      <c r="D35" s="23"/>
      <c r="E35" s="23"/>
      <c r="F35" s="51"/>
      <c r="G35" s="23"/>
      <c r="H35" s="23"/>
      <c r="I35" s="23"/>
      <c r="J35" s="23"/>
      <c r="K35" s="23"/>
      <c r="L35" s="51"/>
      <c r="N35" s="23"/>
      <c r="O35" s="23"/>
      <c r="P35" s="23"/>
      <c r="Q35" s="23"/>
      <c r="R35" s="51"/>
      <c r="S35" s="23"/>
      <c r="T35" s="23"/>
      <c r="U35" s="23"/>
      <c r="V35" s="23"/>
      <c r="W35" s="23"/>
      <c r="X35" s="51"/>
      <c r="AD35" s="62">
        <v>69.5</v>
      </c>
      <c r="AE35" s="60">
        <v>2740</v>
      </c>
    </row>
    <row r="36" spans="2:31" ht="19.5" customHeight="1">
      <c r="B36" s="25">
        <v>11</v>
      </c>
      <c r="C36" s="23"/>
      <c r="D36" s="26"/>
      <c r="E36" s="23"/>
      <c r="F36" s="50">
        <f>IF((D36&gt;=20),5*SQRT(10^(D36/20)/($M$8*1.0615^(5-$G$11))),0)</f>
        <v>0</v>
      </c>
      <c r="G36" s="23"/>
      <c r="H36" s="25">
        <v>23</v>
      </c>
      <c r="I36" s="23"/>
      <c r="J36" s="26"/>
      <c r="K36" s="23"/>
      <c r="L36" s="50">
        <f>IF((J36&gt;=20),5*SQRT(10^(J36/20)/($M$8*1.0615^(5-$G$11))),0)</f>
        <v>0</v>
      </c>
      <c r="N36" s="25">
        <v>35</v>
      </c>
      <c r="O36" s="23"/>
      <c r="P36" s="26"/>
      <c r="Q36" s="23"/>
      <c r="R36" s="50">
        <f>IF((P36&gt;=20),5*SQRT(10^(P36/20)/($M$8*1.0615^(5-$G$11))),0)</f>
        <v>0</v>
      </c>
      <c r="S36" s="23"/>
      <c r="T36" s="25">
        <v>47</v>
      </c>
      <c r="U36" s="23"/>
      <c r="V36" s="26"/>
      <c r="W36" s="23"/>
      <c r="X36" s="50">
        <f>IF((V36&gt;=20),5*SQRT(10^(V36/20)/($M$8*1.0615^(5-$G$11))),0)</f>
        <v>0</v>
      </c>
      <c r="AD36" s="62">
        <v>70</v>
      </c>
      <c r="AE36" s="59">
        <v>2829</v>
      </c>
    </row>
    <row r="37" spans="2:31" ht="9.75" customHeight="1">
      <c r="B37" s="23"/>
      <c r="C37" s="23"/>
      <c r="D37" s="23"/>
      <c r="E37" s="23"/>
      <c r="F37" s="51"/>
      <c r="G37" s="23"/>
      <c r="H37" s="23"/>
      <c r="I37" s="23"/>
      <c r="J37" s="23"/>
      <c r="K37" s="23"/>
      <c r="L37" s="51"/>
      <c r="N37" s="23"/>
      <c r="O37" s="23"/>
      <c r="P37" s="23"/>
      <c r="Q37" s="23"/>
      <c r="R37" s="51"/>
      <c r="S37" s="23"/>
      <c r="T37" s="23"/>
      <c r="U37" s="23"/>
      <c r="V37" s="23"/>
      <c r="W37" s="23"/>
      <c r="X37" s="51"/>
      <c r="AD37" s="62">
        <v>70.5</v>
      </c>
      <c r="AE37" s="60">
        <v>2921</v>
      </c>
    </row>
    <row r="38" spans="2:31" ht="19.5" customHeight="1">
      <c r="B38" s="25">
        <v>12</v>
      </c>
      <c r="C38" s="23"/>
      <c r="D38" s="26"/>
      <c r="E38" s="23"/>
      <c r="F38" s="50">
        <f>IF((D38&gt;=20),5*SQRT(10^(D38/20)/($M$8*1.0615^(5-$G$11))),0)</f>
        <v>0</v>
      </c>
      <c r="G38" s="23"/>
      <c r="H38" s="25">
        <v>24</v>
      </c>
      <c r="I38" s="23"/>
      <c r="J38" s="26"/>
      <c r="K38" s="23"/>
      <c r="L38" s="50">
        <f>IF((J38&gt;=20),5*SQRT(10^(J38/20)/($M$8*1.0615^(5-$G$11))),0)</f>
        <v>0</v>
      </c>
      <c r="N38" s="25">
        <v>36</v>
      </c>
      <c r="O38" s="23"/>
      <c r="P38" s="26"/>
      <c r="Q38" s="23"/>
      <c r="R38" s="50">
        <f>IF((P38&gt;=20),5*SQRT(10^(P38/20)/($M$8*1.0615^(5-$G$11))),0)</f>
        <v>0</v>
      </c>
      <c r="S38" s="23"/>
      <c r="T38" s="25">
        <v>48</v>
      </c>
      <c r="U38" s="23"/>
      <c r="V38" s="26"/>
      <c r="W38" s="23"/>
      <c r="X38" s="50">
        <f>IF((V38&gt;=20),5*SQRT(10^(V38/20)/($M$8*1.0615^(5-$G$11))),0)</f>
        <v>0</v>
      </c>
      <c r="AD38" s="62">
        <v>71</v>
      </c>
      <c r="AE38" s="59">
        <v>3016</v>
      </c>
    </row>
    <row r="39" spans="2:31" ht="19.5" customHeight="1">
      <c r="B39" s="17"/>
      <c r="C39" s="17"/>
      <c r="D39" s="17"/>
      <c r="E39" s="17"/>
      <c r="F39" s="52"/>
      <c r="G39" s="17"/>
      <c r="H39" s="17"/>
      <c r="I39" s="17"/>
      <c r="J39" s="17"/>
      <c r="K39" s="17"/>
      <c r="L39" s="17"/>
      <c r="N39" s="17"/>
      <c r="O39" s="17"/>
      <c r="P39" s="17"/>
      <c r="Q39" s="17"/>
      <c r="R39" s="17"/>
      <c r="S39" s="17"/>
      <c r="T39" s="17"/>
      <c r="U39" s="17"/>
      <c r="V39" s="17"/>
      <c r="W39" s="17"/>
      <c r="X39" s="17"/>
      <c r="AD39" s="62">
        <v>71.5</v>
      </c>
      <c r="AE39" s="60">
        <v>3114</v>
      </c>
    </row>
    <row r="40" spans="2:31" ht="19.5" customHeight="1">
      <c r="B40" s="56" t="s">
        <v>43</v>
      </c>
      <c r="C40" s="17"/>
      <c r="D40" s="17"/>
      <c r="E40" s="17"/>
      <c r="G40" s="17"/>
      <c r="H40" s="17"/>
      <c r="I40" s="17"/>
      <c r="J40" s="17"/>
      <c r="K40" s="17"/>
      <c r="L40" s="17"/>
      <c r="N40" s="17"/>
      <c r="O40" s="17"/>
      <c r="P40" s="17"/>
      <c r="Q40" s="17"/>
      <c r="R40" s="15"/>
      <c r="S40" s="17"/>
      <c r="T40" s="17"/>
      <c r="U40" s="17"/>
      <c r="V40" s="17"/>
      <c r="W40" s="17"/>
      <c r="X40" s="17"/>
      <c r="AD40" s="62">
        <v>72</v>
      </c>
      <c r="AE40" s="59">
        <v>3217</v>
      </c>
    </row>
    <row r="41" spans="2:31" ht="19.5" customHeight="1">
      <c r="B41" s="17"/>
      <c r="C41" s="17"/>
      <c r="D41" s="17"/>
      <c r="E41" s="17"/>
      <c r="F41" s="17"/>
      <c r="G41" s="17"/>
      <c r="H41" s="17"/>
      <c r="I41" s="17"/>
      <c r="J41" s="17"/>
      <c r="K41" s="17"/>
      <c r="L41" s="125"/>
      <c r="N41" s="17"/>
      <c r="O41" s="17"/>
      <c r="P41" s="17"/>
      <c r="Q41" s="17"/>
      <c r="R41" s="17"/>
      <c r="S41" s="17"/>
      <c r="T41" s="17"/>
      <c r="U41" s="17"/>
      <c r="V41" s="17"/>
      <c r="W41" s="17"/>
      <c r="X41" s="17"/>
      <c r="AD41" s="62">
        <v>72.5</v>
      </c>
      <c r="AE41" s="60">
        <v>3325</v>
      </c>
    </row>
    <row r="42" spans="2:31" ht="19.5" customHeight="1">
      <c r="B42" s="17"/>
      <c r="C42" s="17"/>
      <c r="D42" s="17"/>
      <c r="E42" s="17"/>
      <c r="F42" s="52"/>
      <c r="G42" s="17"/>
      <c r="H42" s="17"/>
      <c r="I42" s="17"/>
      <c r="J42" s="17"/>
      <c r="K42" s="17"/>
      <c r="L42" s="52"/>
      <c r="N42" s="17"/>
      <c r="O42" s="17"/>
      <c r="P42" s="17"/>
      <c r="Q42" s="17"/>
      <c r="R42" s="17"/>
      <c r="S42" s="17"/>
      <c r="T42" s="17"/>
      <c r="U42" s="17"/>
      <c r="V42" s="17"/>
      <c r="W42" s="17"/>
      <c r="X42" s="17"/>
      <c r="AD42" s="62">
        <v>73</v>
      </c>
      <c r="AE42" s="59">
        <v>3437</v>
      </c>
    </row>
    <row r="43" spans="2:31" ht="19.5" customHeight="1">
      <c r="B43" s="17"/>
      <c r="C43" s="17"/>
      <c r="D43" s="17"/>
      <c r="E43" s="17"/>
      <c r="F43" s="17"/>
      <c r="G43" s="17"/>
      <c r="H43" s="17"/>
      <c r="I43" s="17"/>
      <c r="J43" s="17"/>
      <c r="K43" s="17"/>
      <c r="L43" s="17"/>
      <c r="N43" s="17"/>
      <c r="O43" s="17"/>
      <c r="P43" s="17"/>
      <c r="Q43" s="17"/>
      <c r="R43" s="17"/>
      <c r="S43" s="17"/>
      <c r="T43" s="17"/>
      <c r="U43" s="17"/>
      <c r="V43" s="17"/>
      <c r="W43" s="17"/>
      <c r="X43" s="17"/>
      <c r="AD43" s="62">
        <v>73.5</v>
      </c>
      <c r="AE43" s="60">
        <v>3556</v>
      </c>
    </row>
    <row r="44" spans="2:31" ht="19.5" customHeight="1">
      <c r="B44" s="17"/>
      <c r="C44" s="17"/>
      <c r="D44" s="17"/>
      <c r="E44" s="17"/>
      <c r="F44" s="17"/>
      <c r="G44" s="17"/>
      <c r="H44" s="17"/>
      <c r="I44" s="17"/>
      <c r="J44" s="17"/>
      <c r="K44" s="17"/>
      <c r="L44" s="17"/>
      <c r="N44" s="17"/>
      <c r="O44" s="17"/>
      <c r="P44" s="17"/>
      <c r="Q44" s="17"/>
      <c r="R44" s="17"/>
      <c r="S44" s="17"/>
      <c r="T44" s="17"/>
      <c r="U44" s="17"/>
      <c r="V44" s="17"/>
      <c r="W44" s="17"/>
      <c r="X44" s="17"/>
      <c r="AD44" s="62">
        <v>74</v>
      </c>
      <c r="AE44" s="59">
        <v>3682</v>
      </c>
    </row>
    <row r="45" spans="2:31" ht="19.5" customHeight="1">
      <c r="B45" s="17"/>
      <c r="C45" s="17"/>
      <c r="D45" s="17"/>
      <c r="E45" s="17"/>
      <c r="F45" s="17"/>
      <c r="G45" s="17"/>
      <c r="H45" s="17"/>
      <c r="I45" s="17"/>
      <c r="J45" s="17"/>
      <c r="K45" s="17"/>
      <c r="L45" s="17"/>
      <c r="N45" s="17"/>
      <c r="O45" s="17"/>
      <c r="P45" s="17"/>
      <c r="Q45" s="17"/>
      <c r="R45" s="17"/>
      <c r="S45" s="17"/>
      <c r="T45" s="17"/>
      <c r="U45" s="17"/>
      <c r="V45" s="17"/>
      <c r="W45" s="17"/>
      <c r="X45" s="17"/>
      <c r="AD45" s="62">
        <v>74.5</v>
      </c>
      <c r="AE45" s="60">
        <v>3817</v>
      </c>
    </row>
    <row r="46" spans="2:31" ht="19.5" customHeight="1">
      <c r="B46" s="17"/>
      <c r="C46" s="17"/>
      <c r="D46" s="17"/>
      <c r="E46" s="17"/>
      <c r="F46" s="17"/>
      <c r="G46" s="17"/>
      <c r="H46" s="17"/>
      <c r="I46" s="17"/>
      <c r="J46" s="17"/>
      <c r="K46" s="17"/>
      <c r="L46" s="17"/>
      <c r="N46" s="17"/>
      <c r="O46" s="17"/>
      <c r="P46" s="17"/>
      <c r="Q46" s="17"/>
      <c r="R46" s="17"/>
      <c r="S46" s="17"/>
      <c r="T46" s="17"/>
      <c r="U46" s="17"/>
      <c r="V46" s="17"/>
      <c r="W46" s="17"/>
      <c r="X46" s="17"/>
      <c r="AD46" s="62">
        <v>75</v>
      </c>
      <c r="AE46" s="59">
        <v>3964</v>
      </c>
    </row>
    <row r="47" spans="2:31" ht="19.5" customHeight="1">
      <c r="B47" s="17"/>
      <c r="C47" s="17"/>
      <c r="D47" s="17"/>
      <c r="E47" s="17"/>
      <c r="F47" s="17"/>
      <c r="G47" s="17"/>
      <c r="H47" s="17"/>
      <c r="I47" s="17"/>
      <c r="J47" s="17"/>
      <c r="K47" s="17"/>
      <c r="L47" s="17"/>
      <c r="N47" s="17"/>
      <c r="O47" s="17"/>
      <c r="P47" s="17"/>
      <c r="Q47" s="17"/>
      <c r="R47" s="17"/>
      <c r="S47" s="17"/>
      <c r="T47" s="17"/>
      <c r="U47" s="17"/>
      <c r="V47" s="17"/>
      <c r="W47" s="17"/>
      <c r="X47" s="17"/>
      <c r="AD47" s="62">
        <v>75.5</v>
      </c>
      <c r="AE47" s="60">
        <v>4125</v>
      </c>
    </row>
    <row r="48" spans="2:31" ht="19.5" customHeight="1">
      <c r="B48" s="17"/>
      <c r="C48" s="17"/>
      <c r="D48" s="17"/>
      <c r="E48" s="17"/>
      <c r="F48" s="17"/>
      <c r="G48" s="17"/>
      <c r="H48" s="17"/>
      <c r="I48" s="17"/>
      <c r="J48" s="17"/>
      <c r="K48" s="17"/>
      <c r="L48" s="17"/>
      <c r="N48" s="17"/>
      <c r="O48" s="17"/>
      <c r="P48" s="17"/>
      <c r="Q48" s="17"/>
      <c r="R48" s="17"/>
      <c r="S48" s="17"/>
      <c r="T48" s="17"/>
      <c r="U48" s="17"/>
      <c r="V48" s="17"/>
      <c r="W48" s="17"/>
      <c r="X48" s="17"/>
      <c r="AD48" s="62">
        <v>76</v>
      </c>
      <c r="AE48" s="59">
        <v>4305</v>
      </c>
    </row>
    <row r="49" spans="2:31" ht="19.5" customHeight="1">
      <c r="B49" s="17"/>
      <c r="C49" s="17"/>
      <c r="D49" s="17"/>
      <c r="E49" s="17"/>
      <c r="F49" s="17"/>
      <c r="G49" s="17"/>
      <c r="H49" s="17"/>
      <c r="I49" s="17"/>
      <c r="J49" s="17"/>
      <c r="K49" s="17"/>
      <c r="L49" s="17"/>
      <c r="N49" s="17"/>
      <c r="O49" s="17"/>
      <c r="P49" s="17"/>
      <c r="Q49" s="17"/>
      <c r="R49" s="17"/>
      <c r="S49" s="17"/>
      <c r="T49" s="17"/>
      <c r="U49" s="17"/>
      <c r="V49" s="17"/>
      <c r="W49" s="17"/>
      <c r="X49" s="17"/>
      <c r="AD49" s="62">
        <v>76.5</v>
      </c>
      <c r="AE49" s="60">
        <v>4515</v>
      </c>
    </row>
    <row r="50" spans="2:31" ht="19.5" customHeight="1">
      <c r="B50" s="17"/>
      <c r="C50" s="17"/>
      <c r="D50" s="17"/>
      <c r="E50" s="17"/>
      <c r="F50" s="17"/>
      <c r="G50" s="17"/>
      <c r="H50" s="17"/>
      <c r="I50" s="17"/>
      <c r="J50" s="17"/>
      <c r="K50" s="17"/>
      <c r="L50" s="17"/>
      <c r="AD50" s="62">
        <v>77</v>
      </c>
      <c r="AE50" s="61">
        <v>4776</v>
      </c>
    </row>
    <row r="51" spans="2:31" ht="19.5" customHeight="1">
      <c r="B51" s="17"/>
      <c r="C51" s="17"/>
      <c r="D51" s="17"/>
      <c r="E51" s="17"/>
      <c r="F51" s="17"/>
      <c r="G51" s="17"/>
      <c r="H51" s="17"/>
      <c r="I51" s="17"/>
      <c r="J51" s="17"/>
      <c r="K51" s="17"/>
      <c r="L51" s="17"/>
      <c r="AD51" s="63"/>
      <c r="AE51" s="64"/>
    </row>
    <row r="52" spans="2:31" ht="19.5" customHeight="1">
      <c r="B52" s="17"/>
      <c r="C52" s="17"/>
      <c r="D52" s="17"/>
      <c r="E52" s="17"/>
      <c r="F52" s="17"/>
      <c r="G52" s="17"/>
      <c r="H52" s="17"/>
      <c r="I52" s="17"/>
      <c r="J52" s="17"/>
      <c r="K52" s="17"/>
      <c r="L52" s="17"/>
      <c r="AD52" s="63"/>
      <c r="AE52" s="65"/>
    </row>
    <row r="53" spans="2:31" ht="19.5" customHeight="1">
      <c r="B53" s="17"/>
      <c r="C53" s="17"/>
      <c r="D53" s="17"/>
      <c r="E53" s="17"/>
      <c r="F53" s="17"/>
      <c r="G53" s="17"/>
      <c r="H53" s="17"/>
      <c r="I53" s="17"/>
      <c r="J53" s="17"/>
      <c r="K53" s="17"/>
      <c r="L53" s="17"/>
      <c r="AD53" s="63"/>
      <c r="AE53" s="64"/>
    </row>
    <row r="54" spans="2:31" ht="19.5" customHeight="1">
      <c r="B54" s="17"/>
      <c r="C54" s="17"/>
      <c r="D54" s="17"/>
      <c r="E54" s="17"/>
      <c r="F54" s="17"/>
      <c r="G54" s="17"/>
      <c r="H54" s="17"/>
      <c r="I54" s="17"/>
      <c r="J54" s="17"/>
      <c r="K54" s="17"/>
      <c r="L54" s="17"/>
      <c r="AD54" s="63"/>
      <c r="AE54" s="65"/>
    </row>
    <row r="55" ht="19.5" customHeight="1"/>
    <row r="56" ht="19.5" customHeight="1"/>
    <row r="57" ht="19.5" customHeight="1"/>
  </sheetData>
  <sheetProtection password="D3FB" sheet="1" objects="1" scenarios="1" selectLockedCells="1"/>
  <mergeCells count="15">
    <mergeCell ref="R11:T11"/>
    <mergeCell ref="V11:X11"/>
    <mergeCell ref="R9:T9"/>
    <mergeCell ref="B11:D11"/>
    <mergeCell ref="B9:E9"/>
    <mergeCell ref="J11:M11"/>
    <mergeCell ref="B7:I7"/>
    <mergeCell ref="V9:X9"/>
    <mergeCell ref="M7:P7"/>
    <mergeCell ref="N9:P9"/>
    <mergeCell ref="J7:L7"/>
    <mergeCell ref="R7:T7"/>
    <mergeCell ref="W7:X7"/>
    <mergeCell ref="J9:M9"/>
    <mergeCell ref="M8:N8"/>
  </mergeCells>
  <conditionalFormatting sqref="L17 R17 R19 F17 R21 R23 R25 R27 R29 R31 R33 R35 R37 L19 L21 L23 L25 L27 L29 L31 L33 L35 L37 F19 F21 F23 F25 F27 F29 F31 F33 F35 F37 X17 X19 X21 X23 X25 X27 X29 X31 X33 X35 X37">
    <cfRule type="cellIs" priority="1" dxfId="4" operator="lessThan" stopIfTrue="1">
      <formula>80</formula>
    </cfRule>
  </conditionalFormatting>
  <conditionalFormatting sqref="D17 J35 D37 P35 D19 D21 D23 D25 D27 D29 D31 D33 D35 J17 J37 J19 J21 J23 J25 J27 J29 J31 J33 P17 P37 P19 P21 P23 P25 P27 P29 P31 P33 V17 V37 V19 V21 V23 V25 V27 V29 V31 V33 V35">
    <cfRule type="cellIs" priority="2" dxfId="2" operator="notBetween" stopIfTrue="1">
      <formula>65</formula>
      <formula>88</formula>
    </cfRule>
  </conditionalFormatting>
  <conditionalFormatting sqref="D16 P16 P18 P20 P22 P24 P26 P28 P30 P32 P34 P36 P38 D18 D20 D22 D24 D26 D28 D30 D32 D34 D36 D38 J16 J18 J20 J22 J24 J26 J28 J30 J32 J34 J36 J38 V16 V18 V20 V22 V24 V26 V28 V30 V32 V34 V36 V38">
    <cfRule type="cellIs" priority="4" dxfId="1" operator="notBetween" stopIfTrue="1">
      <formula>20</formula>
      <formula>77</formula>
    </cfRule>
  </conditionalFormatting>
  <conditionalFormatting sqref="G11:H11">
    <cfRule type="cellIs" priority="4" dxfId="18" operator="between" stopIfTrue="1">
      <formula>1</formula>
      <formula>10</formula>
    </cfRule>
  </conditionalFormatting>
  <conditionalFormatting sqref="F16 F18 F20 F22 F24 F26 F28 F30 F32 F34 F36 F38 L16 L18 L20 L22 L24 L26 L28 L30 L32 L34 L36 L38 R16 R18 R20 R22 R24 R26 R28 R30 R32 R34 R36 R38 X16 X18 X20 X22 X24 X26 X28 X30 X32 X34 X36 X38">
    <cfRule type="cellIs" priority="5" dxfId="0" operator="notBetween" stopIfTrue="1">
      <formula>113</formula>
      <formula>15000</formula>
    </cfRule>
  </conditionalFormatting>
  <dataValidations count="1">
    <dataValidation type="list" allowBlank="1" showInputMessage="1" showErrorMessage="1" sqref="G9">
      <formula1>$H$9:$I$9</formula1>
    </dataValidation>
  </dataValidation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4:C23"/>
  <sheetViews>
    <sheetView zoomScalePageLayoutView="0" workbookViewId="0" topLeftCell="A1">
      <selection activeCell="K29" sqref="K29"/>
    </sheetView>
  </sheetViews>
  <sheetFormatPr defaultColWidth="11.421875" defaultRowHeight="12.75"/>
  <sheetData>
    <row r="4" spans="2:3" ht="12.75">
      <c r="B4" s="1" t="s">
        <v>1</v>
      </c>
      <c r="C4" s="1" t="s">
        <v>0</v>
      </c>
    </row>
    <row r="5" spans="2:3" ht="12.75">
      <c r="B5" s="2">
        <v>0.4</v>
      </c>
      <c r="C5" s="2">
        <v>0.45</v>
      </c>
    </row>
    <row r="6" spans="2:3" ht="12.75">
      <c r="B6" s="2">
        <v>0.79</v>
      </c>
      <c r="C6" s="2">
        <v>1.6</v>
      </c>
    </row>
    <row r="7" spans="2:3" ht="12.75">
      <c r="B7" s="2">
        <v>1.19</v>
      </c>
      <c r="C7" s="2">
        <v>3.66</v>
      </c>
    </row>
    <row r="8" spans="2:3" ht="12.75">
      <c r="B8" s="2">
        <v>1.59</v>
      </c>
      <c r="C8" s="2">
        <v>6.45</v>
      </c>
    </row>
    <row r="9" spans="2:3" ht="12.75">
      <c r="B9" s="2">
        <v>2.38</v>
      </c>
      <c r="C9" s="2">
        <v>14.5</v>
      </c>
    </row>
    <row r="10" spans="2:3" ht="12.75">
      <c r="B10" s="2">
        <v>3.2</v>
      </c>
      <c r="C10" s="2">
        <v>25.8</v>
      </c>
    </row>
    <row r="11" spans="2:3" ht="12.75">
      <c r="B11" s="2">
        <v>4.8</v>
      </c>
      <c r="C11" s="2">
        <v>58.3</v>
      </c>
    </row>
    <row r="12" spans="2:3" ht="12.75">
      <c r="B12" s="2">
        <v>6.4</v>
      </c>
      <c r="C12" s="2">
        <v>103</v>
      </c>
    </row>
    <row r="13" spans="2:3" ht="12.75">
      <c r="B13" s="2">
        <v>7.8</v>
      </c>
      <c r="C13" s="2">
        <v>162</v>
      </c>
    </row>
    <row r="14" spans="2:3" ht="12.75">
      <c r="B14" s="2">
        <v>9.5</v>
      </c>
      <c r="C14" s="2">
        <v>234</v>
      </c>
    </row>
    <row r="15" spans="2:3" ht="12.75">
      <c r="B15" s="1"/>
      <c r="C15" s="1"/>
    </row>
    <row r="16" spans="2:3" ht="12.75">
      <c r="B16" s="1"/>
      <c r="C16" s="1"/>
    </row>
    <row r="17" spans="2:3" ht="12.75">
      <c r="B17" s="1"/>
      <c r="C17" s="1"/>
    </row>
    <row r="18" spans="2:3" ht="12.75">
      <c r="B18" s="1"/>
      <c r="C18" s="1"/>
    </row>
    <row r="19" spans="2:3" ht="12.75">
      <c r="B19" s="1"/>
      <c r="C19" s="1"/>
    </row>
    <row r="20" spans="2:3" ht="12.75">
      <c r="B20" s="1"/>
      <c r="C20" s="1"/>
    </row>
    <row r="21" spans="2:3" ht="12.75">
      <c r="B21" s="1"/>
      <c r="C21" s="1"/>
    </row>
    <row r="22" spans="2:3" ht="12.75">
      <c r="B22" s="1"/>
      <c r="C22" s="1"/>
    </row>
    <row r="23" spans="2:3" ht="12.75">
      <c r="B23" s="1"/>
      <c r="C23" s="1"/>
    </row>
  </sheetData>
  <sheetProtection/>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C12" sqref="C12"/>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LubeSupport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Velasquez</dc:creator>
  <cp:keywords/>
  <dc:description/>
  <cp:lastModifiedBy>Thierry Saive</cp:lastModifiedBy>
  <cp:lastPrinted>2006-12-13T20:13:18Z</cp:lastPrinted>
  <dcterms:created xsi:type="dcterms:W3CDTF">2004-09-09T16:35:05Z</dcterms:created>
  <dcterms:modified xsi:type="dcterms:W3CDTF">2011-07-12T19:49:32Z</dcterms:modified>
  <cp:category/>
  <cp:version/>
  <cp:contentType/>
  <cp:contentStatus/>
</cp:coreProperties>
</file>